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9120" tabRatio="752" activeTab="3"/>
  </bookViews>
  <sheets>
    <sheet name="Info" sheetId="1" r:id="rId1"/>
    <sheet name="Ex" sheetId="2" r:id="rId2"/>
    <sheet name="ST-1-1" sheetId="3" r:id="rId3"/>
    <sheet name="ST-1-2" sheetId="4" r:id="rId4"/>
    <sheet name="ST-1-3" sheetId="5" r:id="rId5"/>
    <sheet name="ST-1-4" sheetId="6" r:id="rId6"/>
    <sheet name="ST-1-5" sheetId="7" r:id="rId7"/>
    <sheet name="ST-0-1" sheetId="8" r:id="rId8"/>
    <sheet name="ST-0-2" sheetId="9" r:id="rId9"/>
    <sheet name="ST-0-3" sheetId="10" r:id="rId10"/>
    <sheet name="ST-0-4" sheetId="11" r:id="rId11"/>
    <sheet name="ST-0-5" sheetId="12" r:id="rId12"/>
    <sheet name="STM-1-1" sheetId="13" r:id="rId13"/>
    <sheet name="STM-1-2" sheetId="14" r:id="rId14"/>
    <sheet name="STM-0-1" sheetId="15" r:id="rId15"/>
    <sheet name="STM-0-2" sheetId="16" r:id="rId16"/>
    <sheet name="Rep" sheetId="17" r:id="rId17"/>
  </sheets>
  <externalReferences>
    <externalReference r:id="rId20"/>
    <externalReference r:id="rId21"/>
  </externalReferences>
  <definedNames>
    <definedName name="_xlfn.BAHTTEXT" hidden="1">#NAME?</definedName>
    <definedName name="_xlnm.Print_Area" localSheetId="1">'Ex'!$A$1:$H$27</definedName>
    <definedName name="_xlnm.Print_Area" localSheetId="0">'Info'!$A$1:$S$65</definedName>
    <definedName name="_xlnm.Print_Area" localSheetId="16">'Rep'!$A$1:$F$21</definedName>
    <definedName name="_xlnm.Print_Area" localSheetId="7">'ST-0-1'!$A$1:$H$27</definedName>
    <definedName name="_xlnm.Print_Area" localSheetId="8">'ST-0-2'!$A$1:$H$27</definedName>
    <definedName name="_xlnm.Print_Area" localSheetId="9">'ST-0-3'!$A$1:$H$27</definedName>
    <definedName name="_xlnm.Print_Area" localSheetId="10">'ST-0-4'!$A$1:$H$27</definedName>
    <definedName name="_xlnm.Print_Area" localSheetId="11">'ST-0-5'!$A$1:$H$27</definedName>
    <definedName name="_xlnm.Print_Area" localSheetId="2">'ST-1-1'!$A$1:$H$27</definedName>
    <definedName name="_xlnm.Print_Area" localSheetId="3">'ST-1-2'!$A$1:$H$27</definedName>
    <definedName name="_xlnm.Print_Area" localSheetId="4">'ST-1-3'!$A$1:$H$27</definedName>
    <definedName name="_xlnm.Print_Area" localSheetId="5">'ST-1-4'!$A$1:$H$27</definedName>
    <definedName name="_xlnm.Print_Area" localSheetId="6">'ST-1-5'!$A$1:$H$27</definedName>
    <definedName name="_xlnm.Print_Area" localSheetId="14">'STM-0-1'!$A$1:$H$27</definedName>
    <definedName name="_xlnm.Print_Area" localSheetId="15">'STM-0-2'!$A$1:$H$27</definedName>
    <definedName name="_xlnm.Print_Area" localSheetId="12">'STM-1-1'!$A$1:$H$27</definedName>
    <definedName name="_xlnm.Print_Area" localSheetId="13">'STM-1-2'!$A$1:$H$27</definedName>
  </definedNames>
  <calcPr fullCalcOnLoad="1"/>
</workbook>
</file>

<file path=xl/sharedStrings.xml><?xml version="1.0" encoding="utf-8"?>
<sst xmlns="http://schemas.openxmlformats.org/spreadsheetml/2006/main" count="1028" uniqueCount="323">
  <si>
    <t>km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</si>
  <si>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</si>
  <si>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</si>
  <si>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</si>
  <si>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</si>
  <si>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</si>
  <si>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</si>
  <si>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</si>
  <si>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</si>
  <si>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</si>
  <si>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</si>
  <si>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min. 20</t>
  </si>
  <si>
    <t>max. Kol. F/5</t>
  </si>
  <si>
    <t>wpisz : r-m-d</t>
  </si>
  <si>
    <t>XX</t>
  </si>
  <si>
    <t>max. 15 znaków</t>
  </si>
  <si>
    <t>min. 150</t>
  </si>
  <si>
    <t>11.</t>
  </si>
  <si>
    <t>kkm</t>
  </si>
  <si>
    <t>Arkusz przeznaczony jest dla :</t>
  </si>
  <si>
    <t>Państwo - Oddział - rocznik - nr kolejny, np. PL-0123-01-1234</t>
  </si>
  <si>
    <t>E1 : G1</t>
  </si>
  <si>
    <t>2.1.</t>
  </si>
  <si>
    <t>2.2.</t>
  </si>
  <si>
    <t>2.3.</t>
  </si>
  <si>
    <t>2.4.</t>
  </si>
  <si>
    <t>- Obrączkę Rodową gołębia należy wpisać w formacie :</t>
  </si>
  <si>
    <t>r</t>
  </si>
  <si>
    <t>m</t>
  </si>
  <si>
    <t>d</t>
  </si>
  <si>
    <t xml:space="preserve">- miesiąc : jedna lub 2 cyfry (od 1 do 12), np. 5 oznacza maj, następnie kreska </t>
  </si>
  <si>
    <t>- dzień : jedna lub 2 cyfry (od 1 do 31), np. 25</t>
  </si>
  <si>
    <t xml:space="preserve">- Odległość z lotu "km" należy podać w postaci liczby całkowitej lub rzeczywistej </t>
  </si>
  <si>
    <t>zaokrąglonej do 2 miejsc po przecinku.</t>
  </si>
  <si>
    <t>Arkusz sprawdza czy wpisana odległość mieści się w przedziale danej klasy i po wpisaniu :</t>
  </si>
  <si>
    <t>zamienia kolor komórki na :</t>
  </si>
  <si>
    <t>PRAWIDŁOWY WPIS</t>
  </si>
  <si>
    <t>WPIS NIE MIEŚCI SIĘ W PRZEDZIALE</t>
  </si>
  <si>
    <t>- Ilość włożonych na lot gołębi - arkusz sprawdza prawidłowość wpisu i oznacza kolorem j.w.</t>
  </si>
  <si>
    <t>Wpis sprawdzany jest na minimum włożonych gołębi w danej klasie</t>
  </si>
  <si>
    <t>- Nr konkursu - arkusz sprawdza prawidłowość wpisu i oznacza kolorem j.w.</t>
  </si>
  <si>
    <t>Sprawdza się czy liczba zawarta jest pomiędzy 1, a ilością konkursów na bazie 20%</t>
  </si>
  <si>
    <t>- Ilość hodowców biorących udział w locie - arkusz sprawdza prawidłowość wpisu i oznacza kolorem j.w.</t>
  </si>
  <si>
    <t>Wpis sprawdzany jest na minimum hodowców biorących udział w locie w danej klasie</t>
  </si>
  <si>
    <t>WYNIK PRAWIDŁOWY</t>
  </si>
  <si>
    <t>WYNIK NIEKOMPLETNY LUB ZŁY</t>
  </si>
  <si>
    <t>W przypadku tandemów wpisać obydwa nazwiska dużymi literami przedzielone kreską.</t>
  </si>
  <si>
    <t>Najpierw należy wpisać Imię z dużej litery (pozostałe małe), a następnie nazwisko całe dużymi literami.</t>
  </si>
  <si>
    <t>Przypisy : "bracia", "syn", "synowie", "ojciec" itd. należy pisać na końcu małymi literami.</t>
  </si>
  <si>
    <t>komórki</t>
  </si>
  <si>
    <t>- wypełnienie :</t>
  </si>
  <si>
    <t>W trakcie wpisywania komórki mogą zmieniać kolor (opis w dalszej części)  - przykład wypełnienia w arkuszu "Ex"</t>
  </si>
  <si>
    <t>E2 : G2</t>
  </si>
  <si>
    <t>- Barwę - należy wybrać z tabeli wyboru.</t>
  </si>
  <si>
    <t>C6 : Cx</t>
  </si>
  <si>
    <t>D6 : Dx</t>
  </si>
  <si>
    <t>E6 : Ex</t>
  </si>
  <si>
    <t>F6 : Fx</t>
  </si>
  <si>
    <t>G6 : Gx</t>
  </si>
  <si>
    <t>H6 : Hx</t>
  </si>
  <si>
    <t>niebieska</t>
  </si>
  <si>
    <t>Klatka</t>
  </si>
  <si>
    <t>Imię i Nazwisko Hodowcy</t>
  </si>
  <si>
    <t>Obrączka Rodowa Gołębia</t>
  </si>
  <si>
    <t>Barwa Gołębia</t>
  </si>
  <si>
    <t>Pł.</t>
  </si>
  <si>
    <t xml:space="preserve">R A Z E M  : </t>
  </si>
  <si>
    <t xml:space="preserve">REPREZENTACJA </t>
  </si>
  <si>
    <t>ciemna</t>
  </si>
  <si>
    <t>czarna</t>
  </si>
  <si>
    <t>czerwona</t>
  </si>
  <si>
    <t>płowa</t>
  </si>
  <si>
    <t>biała</t>
  </si>
  <si>
    <t>szpak</t>
  </si>
  <si>
    <t>szpak-pstra</t>
  </si>
  <si>
    <t>Dobry Lot !</t>
  </si>
  <si>
    <t>Andrzej Wojtasiok</t>
  </si>
  <si>
    <t>Życzę bezproblemowej pracy</t>
  </si>
  <si>
    <t>Komórki w kolorze tła innym niż ten, są zabezpieczone i nie mogą być wypełniane żadną informacją.</t>
  </si>
  <si>
    <t>STANDARD - samczyki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</si>
  <si>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</si>
  <si>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</si>
  <si>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</si>
  <si>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</si>
  <si>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</si>
  <si>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</si>
  <si>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</si>
  <si>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</si>
  <si>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</si>
  <si>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pow. 100</t>
  </si>
  <si>
    <t>H1</t>
  </si>
  <si>
    <t>- Płeć - jest wpisana 1-samczy lub 0-samiczka w zależności dla jakiej płci jest przeznaczony arkusz (dlatego kolor niebieski)</t>
  </si>
  <si>
    <t>Komórki w kolorze tła jak ten, same obliczają wynik lub są zapisane gotową informacją.</t>
  </si>
  <si>
    <t xml:space="preserve">Okręgu PZHGP </t>
  </si>
  <si>
    <t>Obrączka Rodowa</t>
  </si>
  <si>
    <t>Barwa</t>
  </si>
  <si>
    <t>Płeć</t>
  </si>
  <si>
    <t>Zestawienie lotów</t>
  </si>
  <si>
    <t>Lp.</t>
  </si>
  <si>
    <t>Data lotu</t>
  </si>
  <si>
    <t>Miejscowość wypuszczenia</t>
  </si>
  <si>
    <t>Włoż. Goł.
Na lot</t>
  </si>
  <si>
    <t>Nr 
konkursu</t>
  </si>
  <si>
    <t>Ilość Hodowców</t>
  </si>
  <si>
    <t xml:space="preserve"> Okręg PZHGP</t>
  </si>
  <si>
    <t>Kategoria wystawowa</t>
  </si>
  <si>
    <t>Razem kkm :</t>
  </si>
  <si>
    <t xml:space="preserve"> Oddział PZHGP</t>
  </si>
  <si>
    <t>data</t>
  </si>
  <si>
    <t>nr dnia</t>
  </si>
  <si>
    <t>do ubr</t>
  </si>
  <si>
    <t>od ubr</t>
  </si>
  <si>
    <t>od br</t>
  </si>
  <si>
    <t>do br</t>
  </si>
  <si>
    <t>legenda</t>
  </si>
  <si>
    <t>od ub. rok</t>
  </si>
  <si>
    <t>do ub. rok</t>
  </si>
  <si>
    <t>od b. rok</t>
  </si>
  <si>
    <t>do b. rok</t>
  </si>
  <si>
    <t xml:space="preserve">POZNAŃ              </t>
  </si>
  <si>
    <t xml:space="preserve">SŁUBICE 1           </t>
  </si>
  <si>
    <t xml:space="preserve">PERLEBERG           </t>
  </si>
  <si>
    <t xml:space="preserve">PERLEBERG 2         </t>
  </si>
  <si>
    <t xml:space="preserve">ŚRODA ŚL.           </t>
  </si>
  <si>
    <t xml:space="preserve">GORZÓW WLKP.        </t>
  </si>
  <si>
    <t xml:space="preserve">PYRZYCE             </t>
  </si>
  <si>
    <t xml:space="preserve">SKWIERZYNA          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</si>
  <si>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</si>
  <si>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</si>
  <si>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</si>
  <si>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</si>
  <si>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</si>
  <si>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</si>
  <si>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</si>
  <si>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</si>
  <si>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</si>
  <si>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</si>
  <si>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a dopiero potem wczytanie danych z istniejących plików tekstowych (brak pliku sygnalizowany jest komunikatem).</t>
  </si>
  <si>
    <t>W przypadku braku plików tekstowych (pkt.2.1.) wypełnić należy WSZYSTKIE komórki w kolorze tła jak ten.</t>
  </si>
  <si>
    <t>A17 : A18</t>
  </si>
  <si>
    <t>- rok : jedna lub 2 cyfry (od 0 do 10), np. 10 oznacza rok 2010, a 9 - 2009, następnie kreska</t>
  </si>
  <si>
    <t xml:space="preserve">- Datę lotu - wpisać należy w formacie rr-mm-dd : </t>
  </si>
  <si>
    <t>Arkusz sprawdza czy wpisana data mieści się w przedziale dopuszczalnych dat i jest prawidłowo (zgodnie z formatem) wpisana :</t>
  </si>
  <si>
    <t>WPIS NIE MIEŚCI SIĘ W PRZEDZIALE (lub zły format daty)</t>
  </si>
  <si>
    <t>W przypadku niepełnej reprezentacji Okręgu należy zacząć od wypełniania arkuszy z numerem 1, dalej 2 i na końcu 5 jeśli jest komplet w danej klasie.</t>
  </si>
  <si>
    <t xml:space="preserve">na to, że jeśli uprzednio korzystało się z Automatycznego wczytania (pkt 2) to CZYSZCZENIE usunie te wpisy - więc dobrze byłoby </t>
  </si>
  <si>
    <t>uruchomić CZYSZCZENIE na samym początku, przed przystąpieniem czy to do Automatycznego wczytania, czy do ręcznego wypełniania.</t>
  </si>
  <si>
    <t>STANDARD - samczyki (1/0)</t>
  </si>
  <si>
    <t>STANDARD - samiczki (0/1)</t>
  </si>
  <si>
    <t>Proszę pamiętać, że uruchomienie przycisku powoduje najpierw WYCZYSZCZENIE arkuszy do których są wczytywane pliki tekstowe,</t>
  </si>
  <si>
    <r>
      <t xml:space="preserve"> - daty od/do kiedy mogą być wpisywane daty lotów
   (wystarczy poprawić "datę", a nr dnia zmieni się sam)
</t>
    </r>
    <r>
      <rPr>
        <b/>
        <sz val="12"/>
        <color indexed="10"/>
        <rFont val="Arial"/>
        <family val="2"/>
      </rPr>
      <t>UWAGA ! - ZE WZGLĘDU na ochronę kontroli prawidłowych wpisów zmiany te nie są na tym etapie dostępne !</t>
    </r>
  </si>
  <si>
    <r>
      <t xml:space="preserve">Uruchomić (kliknąć) przycisk "CZYTAJ DANE …" (obok z prawej strony), </t>
    </r>
    <r>
      <rPr>
        <b/>
        <sz val="12"/>
        <rFont val="Arial"/>
        <family val="2"/>
      </rPr>
      <t>UWAGA !</t>
    </r>
    <r>
      <rPr>
        <sz val="12"/>
        <rFont val="Arial"/>
        <family val="2"/>
      </rPr>
      <t xml:space="preserve"> - przycisk ten przed wczytaniem danych czyści wszystkie wpisy.</t>
    </r>
  </si>
  <si>
    <t>Po wyczyszczeniu komórek aktywną komórką staje się A17:A18 (do wpisania Nazwiska Hodowcy).</t>
  </si>
  <si>
    <t>Po wczytaniu danych aktywną komórką staje się A17:A18 (do wpisania, poprawy Nazwiska Hodowcy).</t>
  </si>
  <si>
    <t>Przed uruchomieniem przycisku "CZYTAJ DANE ..." należy upewnić się, czy w tym samym folderze co ten skoroszyt Excela</t>
  </si>
  <si>
    <r>
      <t>UWAGA !</t>
    </r>
    <r>
      <rPr>
        <sz val="12"/>
        <rFont val="Arial"/>
        <family val="2"/>
      </rPr>
      <t xml:space="preserve"> - Przed wypełnianiem dobrze byłoby uruchomić CZYSZCZENIE (przycisk obok z prawej strony) jednak należy zwrócić uwagę</t>
    </r>
  </si>
  <si>
    <t xml:space="preserve">a w przypadku podsumowania Konk.-km zmieniają kolor tła na : </t>
  </si>
  <si>
    <r>
      <t>UWAGA !!!</t>
    </r>
    <r>
      <rPr>
        <i/>
        <sz val="16"/>
        <rFont val="Arial Narrow"/>
        <family val="2"/>
      </rPr>
      <t xml:space="preserve"> - w razie problemów ze skoroszytem lub wątpliwościami co do wypełnienia</t>
    </r>
  </si>
  <si>
    <t xml:space="preserve">bardzo proszę kontaktować się drogą mailową : katgol@pro.onet.pl, </t>
  </si>
  <si>
    <t>a nie telefonicznie !</t>
  </si>
  <si>
    <t>KATOWICE</t>
  </si>
  <si>
    <t>Andrzej WOJTASIOK</t>
  </si>
  <si>
    <r>
      <t>BARDZO WAŻNE !</t>
    </r>
    <r>
      <rPr>
        <sz val="14"/>
        <color indexed="12"/>
        <rFont val="Arial"/>
        <family val="2"/>
      </rPr>
      <t xml:space="preserve"> - Skoroszyt dostarczony w tej formie i nazwie powinien zostać po wypełnieniu oddany w tej samej formie i nazwie. </t>
    </r>
  </si>
  <si>
    <r>
      <t>PROSZĘ</t>
    </r>
    <r>
      <rPr>
        <sz val="14"/>
        <color indexed="12"/>
        <rFont val="Arial"/>
        <family val="2"/>
      </rPr>
      <t xml:space="preserve"> - nie kopiować skoroszytu, nie zmieniać jego nazwy (jest to istotne do dalszego działania makr).</t>
    </r>
  </si>
  <si>
    <t xml:space="preserve">Pomimo zabezpieczenia w niektórych elementach skoroszytu możliwe są częściowe zmiany, np. formatu lub czcionki, </t>
  </si>
  <si>
    <t>jednakże BARDZO PROSZĘ tego nie robić !!!</t>
  </si>
  <si>
    <t>PL-0123-01-12345</t>
  </si>
  <si>
    <t xml:space="preserve">OŁAWA       (s)        </t>
  </si>
  <si>
    <t>PAPENBURG 1 (o)</t>
  </si>
  <si>
    <t>PAPENBURG 2 (o)</t>
  </si>
  <si>
    <t>niebiesko-nakr.</t>
  </si>
  <si>
    <t>ciemno-nakrap.</t>
  </si>
  <si>
    <t>czerwono-nakr.</t>
  </si>
  <si>
    <t>szpakowata</t>
  </si>
  <si>
    <t>niebiesko-pstra</t>
  </si>
  <si>
    <t>nieb-nakr-pstra</t>
  </si>
  <si>
    <t>ciem-nakr-pstra</t>
  </si>
  <si>
    <t>ciemno-pstra</t>
  </si>
  <si>
    <t>czarno-pstra</t>
  </si>
  <si>
    <t>czer-nakr-pstra</t>
  </si>
  <si>
    <t>czerwono-pstra</t>
  </si>
  <si>
    <t>płowo-pstra</t>
  </si>
  <si>
    <t>czerwono-szpak</t>
  </si>
  <si>
    <t>czer-szp-pstra</t>
  </si>
  <si>
    <t>płowo-szpak</t>
  </si>
  <si>
    <t>pł-szpak-pstra</t>
  </si>
  <si>
    <t>niebies.</t>
  </si>
  <si>
    <t>n-nakrap</t>
  </si>
  <si>
    <t>c-nakrap</t>
  </si>
  <si>
    <t>czer-nak</t>
  </si>
  <si>
    <t>n-pstra</t>
  </si>
  <si>
    <t>n-n-pst.</t>
  </si>
  <si>
    <t>c-n-pst.</t>
  </si>
  <si>
    <t>c-pstra</t>
  </si>
  <si>
    <t>czar-pst</t>
  </si>
  <si>
    <t>czer-n-p</t>
  </si>
  <si>
    <t>czer-pst</t>
  </si>
  <si>
    <t>pł-pstra</t>
  </si>
  <si>
    <t>szp-pst.</t>
  </si>
  <si>
    <t>czer-szp</t>
  </si>
  <si>
    <t>czer-s-p</t>
  </si>
  <si>
    <t>pł-szp.</t>
  </si>
  <si>
    <t>pł-szp-p</t>
  </si>
  <si>
    <t>BARWY GOŁĘBI wg zalecenia ZG PZHGP :</t>
  </si>
  <si>
    <t>Sprawdzić wczytane dane w poszczególnych arkuszach (zwrócić uwagę na kolory wypełnień opisane poniżej).</t>
  </si>
  <si>
    <t>Sprawdzić także należy prawidłowość wypełnienia opisanego z pkt 3. (np. sposób wpisywania Imienia i nazwiska hodowcy).</t>
  </si>
  <si>
    <t>UWAGA ! - Jeżeli kolory w plikach tekstowych różnią się od zapisanych w tabeli "G72:G94" to rubryka barwa pozostaje pusta i należy ją uzupełnić.</t>
  </si>
  <si>
    <t>Barwa w arkuszu xls</t>
  </si>
  <si>
    <t>Barwa w DOS</t>
  </si>
  <si>
    <t xml:space="preserve">Nr Klatki </t>
  </si>
  <si>
    <t>Imię i NAZWISKO Hodowcy</t>
  </si>
  <si>
    <t>- Imię i Nazwisko Hodowcy wpisać w scalonych komórkach A17:A18</t>
  </si>
  <si>
    <t>ŻORY</t>
  </si>
  <si>
    <t>- Poszczególne miejscowości wypuszczenia - wpisać dużymi literami - max. 15 znaków</t>
  </si>
  <si>
    <t>A21 : A22</t>
  </si>
  <si>
    <t>- Oddział PZHGP wpisac dużymi literami - max. 15 znaków</t>
  </si>
  <si>
    <t>3.11.</t>
  </si>
  <si>
    <t>STANDARD MŁODE - 1/0</t>
  </si>
  <si>
    <t>STANDARD MŁODE - 0/1</t>
  </si>
  <si>
    <t>STMANDARD - SAMCZYKI (1/0)</t>
  </si>
  <si>
    <t>STMANDARD - SAMICZKI (0/1)</t>
  </si>
  <si>
    <t>STMANDARD MŁODE - SAMCZYKI (1/0)</t>
  </si>
  <si>
    <t>STMANDARD MŁODE - SAMICZKI (0/1)</t>
  </si>
  <si>
    <t xml:space="preserve">Kkm za 2015 rok </t>
  </si>
  <si>
    <t>Automatyczne wczytywanie danych utworzonych programem oddziałowym Andrzeja Wojtasioka ver.06-2015</t>
  </si>
  <si>
    <t>zapisane są pliki tekstowe : ST-1-1.txt do ST-1-5.txt, ST-0-1.txt do ST-0-5.txt, STM-1-1.txt i STM-1-2.txt, STM-0-1.txt i STM-0-2.txt</t>
  </si>
  <si>
    <t xml:space="preserve">(makro umożliwia nawet częściowe czytanie danych z plików tekstowych - dlatego nie musi być kompletu ww. plików - część </t>
  </si>
  <si>
    <t>może być sczytana automatycznie, a część dopisana ręcznie, np. barwa, wg kolejnego punktu 3.).</t>
  </si>
  <si>
    <t xml:space="preserve">Skoroszyt składa się z: arkusza "Info", "Ex" (przykład), po 5 arkuszy z każdej Klasy Standard : 1-samczyki i 0-samiczki oraz po 2 arkusze Klasy Standard Młode : </t>
  </si>
  <si>
    <t>1-samczyki i 0-samiczki. Na końcu znajduje się arkusz "Rep" - zbiorcze zestawienia Okręgu, który zostaje wypełniony automatycznie.</t>
  </si>
  <si>
    <t>67. OGÓLNOPOLSKA
WYSTAWA
GOŁĘBI POCZTOWYCH</t>
  </si>
  <si>
    <t>TARGI KIELCE</t>
  </si>
  <si>
    <t xml:space="preserve"> </t>
  </si>
  <si>
    <t>13 - 15 styczeń 2017 roku</t>
  </si>
  <si>
    <t xml:space="preserve">Kkm za 2016 rok </t>
  </si>
  <si>
    <t>ZIELONA GÓRA</t>
  </si>
  <si>
    <t>PL-0357-14-9923</t>
  </si>
  <si>
    <t>WOLFSBURG-1</t>
  </si>
  <si>
    <t>PEINE-2</t>
  </si>
  <si>
    <t>IBBENBUREN-HORS.</t>
  </si>
  <si>
    <t>ZARRENIN-2</t>
  </si>
  <si>
    <t>RHEINE-1</t>
  </si>
  <si>
    <t>ZARRENIN-4</t>
  </si>
  <si>
    <t>RHEINE-2</t>
  </si>
  <si>
    <t>SKOWROŃSKI S.</t>
  </si>
  <si>
    <t>PL-0360-14-6595</t>
  </si>
  <si>
    <t>BAD BENTHEIM</t>
  </si>
  <si>
    <t>LEHRTE</t>
  </si>
  <si>
    <t>ROOSENDAAL</t>
  </si>
  <si>
    <t>PL-11-525514</t>
  </si>
  <si>
    <t>BAD BENHEIM-</t>
  </si>
  <si>
    <t>ROOSENDAAL-3</t>
  </si>
  <si>
    <t>TILBURG-2</t>
  </si>
  <si>
    <t>PL-0368-13-1454</t>
  </si>
  <si>
    <t>BAD BENHEIM-1</t>
  </si>
  <si>
    <t>ZARRENIN-3</t>
  </si>
  <si>
    <t>ŁUSZCZYK K.</t>
  </si>
  <si>
    <t>E. i P. PIECZONKA</t>
  </si>
  <si>
    <t>PL-0370-13-9835</t>
  </si>
  <si>
    <t>ROOSENDAAL 1</t>
  </si>
  <si>
    <t>ROOSENDAAL 2</t>
  </si>
  <si>
    <t>ROOSENDAAL 3</t>
  </si>
  <si>
    <t xml:space="preserve">BAD BENTHEIM </t>
  </si>
  <si>
    <t>LUNEBURG</t>
  </si>
  <si>
    <t>Krzysztof KRAKOWIAK</t>
  </si>
  <si>
    <t>Damian i Roland CZUBAK</t>
  </si>
  <si>
    <t>PL-0370-13-11152</t>
  </si>
  <si>
    <t>WITTSTOCK</t>
  </si>
  <si>
    <t>RHEINE 2</t>
  </si>
  <si>
    <t>LEHRTE 1</t>
  </si>
  <si>
    <t>LEHRTE 2</t>
  </si>
  <si>
    <t>LEHRTE 3</t>
  </si>
  <si>
    <t xml:space="preserve">LUDWIGSFELDE </t>
  </si>
  <si>
    <t>PYRZYCE</t>
  </si>
  <si>
    <t>BURG</t>
  </si>
  <si>
    <t>HELMSTEDT</t>
  </si>
  <si>
    <t>EMDEN 1</t>
  </si>
  <si>
    <t>BAD BENTHEIM 2</t>
  </si>
  <si>
    <t>EMDEN 2</t>
  </si>
  <si>
    <t>PL-0370-14-837</t>
  </si>
  <si>
    <t>Niebiesko-nakr.</t>
  </si>
  <si>
    <t>M. i S. BŁASZCZYK</t>
  </si>
  <si>
    <t>PL-0361-16-4607</t>
  </si>
  <si>
    <t>Jessen 2</t>
  </si>
  <si>
    <t>Genthin</t>
  </si>
  <si>
    <t>Helmsdet</t>
  </si>
  <si>
    <t xml:space="preserve">Peine </t>
  </si>
  <si>
    <t>Dr Schwidde - Krasowski</t>
  </si>
  <si>
    <t>PL-0361-12-84</t>
  </si>
  <si>
    <t>JESSEN</t>
  </si>
  <si>
    <t>HALBERSTAD</t>
  </si>
  <si>
    <t>PEINE 1</t>
  </si>
  <si>
    <t>BAD BENTHEIM 1</t>
  </si>
  <si>
    <t>PEINE 2</t>
  </si>
  <si>
    <t>BELITZ</t>
  </si>
  <si>
    <t>UELZEN 2</t>
  </si>
  <si>
    <t>KASPERCZAK ANDRZEJ</t>
  </si>
  <si>
    <t>PL-0216-16-10463</t>
  </si>
  <si>
    <t>VETSCHAU</t>
  </si>
  <si>
    <t>BEELITZ</t>
  </si>
  <si>
    <t>DANIEL KAŁUŻNY</t>
  </si>
  <si>
    <t>PL-0206-16-5</t>
  </si>
  <si>
    <t>LUCKAU</t>
  </si>
  <si>
    <t>BEELITZ II</t>
  </si>
  <si>
    <t>PL-0368-12-10308</t>
  </si>
  <si>
    <t>TILBURG</t>
  </si>
  <si>
    <t>BRAMSCHE</t>
  </si>
  <si>
    <t>OELDE</t>
  </si>
  <si>
    <t>Agnieszka CHŁOPEK</t>
  </si>
  <si>
    <t>BEELITZ – ODDZIAŁOWA</t>
  </si>
  <si>
    <t>BURG – ODDZIAŁOWA</t>
  </si>
  <si>
    <t>BRAUNSCHWEIG – ODDZ.</t>
  </si>
  <si>
    <t>PL-0367-16-3517</t>
  </si>
  <si>
    <t>EUGENIUSZ KOŁA</t>
  </si>
  <si>
    <t>Peine 1</t>
  </si>
  <si>
    <t>Bad Bentheim 2</t>
  </si>
  <si>
    <t>Roosendaal 1</t>
  </si>
  <si>
    <t>Roosendaal 2</t>
  </si>
  <si>
    <t>Roosendaal 3</t>
  </si>
  <si>
    <t>Belitz</t>
  </si>
  <si>
    <t>Uelzen 1</t>
  </si>
  <si>
    <t>Luneburg</t>
  </si>
  <si>
    <t>PL-0370-13-2933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</si>
</sst>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[$-415]d\ mmmm\ yyyy"/>
    <numFmt numFmtId="174" formatCode="yy/mm/dd;@"/>
    <numFmt numFmtId="175" formatCode="dd/mm/yyyy;@"/>
    <numFmt numFmtId="176" formatCode="0."/>
    <numFmt numFmtId="177" formatCode="\'0.00"/>
    <numFmt numFmtId="178" formatCode="#"/>
    <numFmt numFmtId="179" formatCode="#,"/>
    <numFmt numFmtId="180" formatCode="0.0%"/>
    <numFmt numFmtId="181" formatCode="#,##0.000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  <numFmt numFmtId="186" formatCode="d/mm/yyyy;@"/>
    <numFmt numFmtId="187" formatCode="#,##0.00000"/>
    <numFmt numFmtId="188" formatCode="0\."/>
    <numFmt numFmtId="189" formatCode="d/mm/yyyy"/>
    <numFmt numFmtId="190" formatCode="dd/mm/yyyy"/>
  </numFmts>
  <fonts count="75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 CE"/>
      <family val="0"/>
    </font>
    <font>
      <b/>
      <sz val="9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6"/>
      <name val="Times New Roman CE"/>
      <family val="1"/>
    </font>
    <font>
      <sz val="9"/>
      <name val="Times New Roman CE"/>
      <family val="1"/>
    </font>
    <font>
      <b/>
      <sz val="10"/>
      <name val="Arial Narrow"/>
      <family val="2"/>
    </font>
    <font>
      <b/>
      <sz val="9"/>
      <name val="Times New Roman CE"/>
      <family val="1"/>
    </font>
    <font>
      <b/>
      <sz val="15"/>
      <name val="Arial Narrow"/>
      <family val="2"/>
    </font>
    <font>
      <b/>
      <sz val="15"/>
      <name val="Times New Roman CE"/>
      <family val="1"/>
    </font>
    <font>
      <i/>
      <sz val="12"/>
      <name val="Sylfaen"/>
      <family val="1"/>
    </font>
    <font>
      <sz val="13"/>
      <name val="Times New Roman CE"/>
      <family val="1"/>
    </font>
    <font>
      <sz val="15"/>
      <name val="Arial Narrow"/>
      <family val="2"/>
    </font>
    <font>
      <b/>
      <sz val="18"/>
      <name val="Times New Roman CE"/>
      <family val="1"/>
    </font>
    <font>
      <b/>
      <i/>
      <sz val="16"/>
      <color indexed="12"/>
      <name val="Garamond"/>
      <family val="1"/>
    </font>
    <font>
      <b/>
      <sz val="14"/>
      <name val="Arial CE"/>
      <family val="0"/>
    </font>
    <font>
      <b/>
      <sz val="16"/>
      <name val="Arial CE"/>
      <family val="2"/>
    </font>
    <font>
      <sz val="14"/>
      <name val="Arial"/>
      <family val="2"/>
    </font>
    <font>
      <sz val="11"/>
      <name val="Arial"/>
      <family val="2"/>
    </font>
    <font>
      <sz val="12"/>
      <name val="Courier New"/>
      <family val="3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6"/>
      <color indexed="10"/>
      <name val="Arial Narrow"/>
      <family val="2"/>
    </font>
    <font>
      <i/>
      <sz val="16"/>
      <name val="Arial Narrow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4"/>
      <name val="Gar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 style="medium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69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1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14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33" borderId="14" xfId="0" applyFont="1" applyFill="1" applyBorder="1" applyAlignment="1" applyProtection="1">
      <alignment horizontal="center" vertical="center"/>
      <protection hidden="1"/>
    </xf>
    <xf numFmtId="175" fontId="9" fillId="33" borderId="15" xfId="0" applyNumberFormat="1" applyFont="1" applyFill="1" applyBorder="1" applyAlignment="1" applyProtection="1">
      <alignment horizontal="center" vertical="center"/>
      <protection hidden="1"/>
    </xf>
    <xf numFmtId="0" fontId="9" fillId="33" borderId="15" xfId="0" applyFont="1" applyFill="1" applyBorder="1" applyAlignment="1" applyProtection="1">
      <alignment horizontal="center" vertical="center"/>
      <protection hidden="1"/>
    </xf>
    <xf numFmtId="2" fontId="9" fillId="33" borderId="15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14" fontId="0" fillId="0" borderId="0" xfId="0" applyNumberForma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18" xfId="0" applyFont="1" applyFill="1" applyBorder="1" applyAlignment="1" applyProtection="1">
      <alignment horizontal="right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24" fillId="0" borderId="0" xfId="53" applyFont="1" applyAlignment="1" applyProtection="1">
      <alignment/>
      <protection hidden="1"/>
    </xf>
    <xf numFmtId="0" fontId="24" fillId="0" borderId="0" xfId="53" applyFont="1" applyAlignment="1" applyProtection="1">
      <alignment horizontal="center"/>
      <protection hidden="1"/>
    </xf>
    <xf numFmtId="4" fontId="24" fillId="0" borderId="0" xfId="53" applyNumberFormat="1" applyFont="1" applyAlignment="1" applyProtection="1">
      <alignment/>
      <protection hidden="1"/>
    </xf>
    <xf numFmtId="0" fontId="15" fillId="0" borderId="0" xfId="53" applyFont="1" applyProtection="1">
      <alignment/>
      <protection hidden="1"/>
    </xf>
    <xf numFmtId="1" fontId="16" fillId="0" borderId="0" xfId="53" applyNumberFormat="1" applyFont="1" applyProtection="1">
      <alignment/>
      <protection hidden="1"/>
    </xf>
    <xf numFmtId="0" fontId="16" fillId="0" borderId="0" xfId="53" applyFont="1" applyProtection="1">
      <alignment/>
      <protection hidden="1"/>
    </xf>
    <xf numFmtId="0" fontId="16" fillId="0" borderId="0" xfId="53" applyFont="1" applyAlignment="1" applyProtection="1">
      <alignment/>
      <protection hidden="1"/>
    </xf>
    <xf numFmtId="0" fontId="16" fillId="0" borderId="0" xfId="53" applyFont="1" applyAlignment="1" applyProtection="1">
      <alignment horizontal="center"/>
      <protection hidden="1"/>
    </xf>
    <xf numFmtId="4" fontId="16" fillId="0" borderId="0" xfId="53" applyNumberFormat="1" applyFont="1" applyAlignment="1" applyProtection="1">
      <alignment/>
      <protection hidden="1"/>
    </xf>
    <xf numFmtId="1" fontId="17" fillId="0" borderId="20" xfId="53" applyNumberFormat="1" applyFont="1" applyBorder="1" applyAlignment="1" applyProtection="1">
      <alignment horizontal="center" vertical="center" wrapText="1"/>
      <protection hidden="1"/>
    </xf>
    <xf numFmtId="0" fontId="17" fillId="0" borderId="20" xfId="53" applyFont="1" applyBorder="1" applyAlignment="1" applyProtection="1">
      <alignment horizontal="center" vertical="center" wrapText="1"/>
      <protection hidden="1"/>
    </xf>
    <xf numFmtId="4" fontId="17" fillId="0" borderId="20" xfId="53" applyNumberFormat="1" applyFont="1" applyBorder="1" applyAlignment="1" applyProtection="1">
      <alignment horizontal="center" vertical="center" wrapText="1"/>
      <protection hidden="1"/>
    </xf>
    <xf numFmtId="0" fontId="18" fillId="0" borderId="0" xfId="53" applyFont="1" applyAlignment="1" applyProtection="1">
      <alignment horizontal="center" vertical="center" wrapText="1"/>
      <protection hidden="1"/>
    </xf>
    <xf numFmtId="1" fontId="19" fillId="0" borderId="21" xfId="53" applyNumberFormat="1" applyFont="1" applyBorder="1" applyProtection="1">
      <alignment/>
      <protection hidden="1"/>
    </xf>
    <xf numFmtId="49" fontId="19" fillId="0" borderId="22" xfId="53" applyNumberFormat="1" applyFont="1" applyBorder="1" applyProtection="1">
      <alignment/>
      <protection hidden="1"/>
    </xf>
    <xf numFmtId="49" fontId="19" fillId="0" borderId="22" xfId="53" applyNumberFormat="1" applyFont="1" applyBorder="1" applyAlignment="1" applyProtection="1">
      <alignment/>
      <protection hidden="1"/>
    </xf>
    <xf numFmtId="2" fontId="23" fillId="0" borderId="22" xfId="53" applyNumberFormat="1" applyFont="1" applyBorder="1" applyAlignment="1" applyProtection="1">
      <alignment/>
      <protection hidden="1"/>
    </xf>
    <xf numFmtId="0" fontId="23" fillId="0" borderId="22" xfId="53" applyFont="1" applyBorder="1" applyAlignment="1" applyProtection="1">
      <alignment horizontal="center"/>
      <protection hidden="1"/>
    </xf>
    <xf numFmtId="0" fontId="20" fillId="0" borderId="0" xfId="53" applyFont="1" applyProtection="1">
      <alignment/>
      <protection hidden="1"/>
    </xf>
    <xf numFmtId="1" fontId="21" fillId="0" borderId="20" xfId="53" applyNumberFormat="1" applyFont="1" applyBorder="1" applyProtection="1">
      <alignment/>
      <protection hidden="1"/>
    </xf>
    <xf numFmtId="14" fontId="21" fillId="0" borderId="20" xfId="53" applyNumberFormat="1" applyFont="1" applyBorder="1" applyProtection="1">
      <alignment/>
      <protection hidden="1"/>
    </xf>
    <xf numFmtId="0" fontId="21" fillId="0" borderId="20" xfId="53" applyNumberFormat="1" applyFont="1" applyBorder="1" applyAlignment="1" applyProtection="1">
      <alignment horizontal="center"/>
      <protection hidden="1"/>
    </xf>
    <xf numFmtId="0" fontId="22" fillId="0" borderId="0" xfId="53" applyFont="1" applyProtection="1">
      <alignment/>
      <protection hidden="1"/>
    </xf>
    <xf numFmtId="0" fontId="19" fillId="0" borderId="22" xfId="53" applyNumberFormat="1" applyFont="1" applyBorder="1" applyProtection="1">
      <alignment/>
      <protection hidden="1"/>
    </xf>
    <xf numFmtId="0" fontId="19" fillId="0" borderId="22" xfId="53" applyNumberFormat="1" applyFont="1" applyBorder="1" applyAlignment="1" applyProtection="1">
      <alignment/>
      <protection hidden="1"/>
    </xf>
    <xf numFmtId="0" fontId="23" fillId="0" borderId="22" xfId="53" applyNumberFormat="1" applyFont="1" applyBorder="1" applyAlignment="1" applyProtection="1">
      <alignment/>
      <protection hidden="1"/>
    </xf>
    <xf numFmtId="0" fontId="23" fillId="0" borderId="22" xfId="53" applyNumberFormat="1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0" fontId="10" fillId="34" borderId="0" xfId="0" applyFont="1" applyFill="1" applyAlignment="1" applyProtection="1">
      <alignment horizontal="center"/>
      <protection hidden="1"/>
    </xf>
    <xf numFmtId="0" fontId="6" fillId="34" borderId="0" xfId="0" applyFont="1" applyFill="1" applyAlignment="1" applyProtection="1" quotePrefix="1">
      <alignment/>
      <protection hidden="1"/>
    </xf>
    <xf numFmtId="0" fontId="10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 quotePrefix="1">
      <alignment/>
      <protection hidden="1"/>
    </xf>
    <xf numFmtId="0" fontId="6" fillId="35" borderId="0" xfId="0" applyFont="1" applyFill="1" applyAlignment="1" applyProtection="1">
      <alignment/>
      <protection hidden="1"/>
    </xf>
    <xf numFmtId="0" fontId="6" fillId="36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37" borderId="0" xfId="0" applyFont="1" applyFill="1" applyAlignment="1" applyProtection="1">
      <alignment/>
      <protection hidden="1"/>
    </xf>
    <xf numFmtId="0" fontId="10" fillId="37" borderId="0" xfId="0" applyFont="1" applyFill="1" applyAlignment="1" applyProtection="1">
      <alignment horizontal="center"/>
      <protection hidden="1"/>
    </xf>
    <xf numFmtId="0" fontId="6" fillId="37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35" borderId="0" xfId="0" applyFont="1" applyFill="1" applyAlignment="1" applyProtection="1">
      <alignment/>
      <protection hidden="1"/>
    </xf>
    <xf numFmtId="0" fontId="6" fillId="36" borderId="0" xfId="0" applyFont="1" applyFill="1" applyAlignment="1" applyProtection="1">
      <alignment/>
      <protection hidden="1"/>
    </xf>
    <xf numFmtId="0" fontId="25" fillId="0" borderId="0" xfId="0" applyFont="1" applyAlignment="1" applyProtection="1">
      <alignment horizontal="right"/>
      <protection hidden="1"/>
    </xf>
    <xf numFmtId="0" fontId="25" fillId="0" borderId="0" xfId="0" applyFont="1" applyAlignment="1" applyProtection="1">
      <alignment/>
      <protection hidden="1"/>
    </xf>
    <xf numFmtId="0" fontId="9" fillId="33" borderId="23" xfId="0" applyFont="1" applyFill="1" applyBorder="1" applyAlignment="1" applyProtection="1">
      <alignment horizontal="center" vertical="center"/>
      <protection hidden="1"/>
    </xf>
    <xf numFmtId="4" fontId="4" fillId="37" borderId="24" xfId="0" applyNumberFormat="1" applyFont="1" applyFill="1" applyBorder="1" applyAlignment="1" applyProtection="1">
      <alignment horizontal="center" vertical="center"/>
      <protection hidden="1"/>
    </xf>
    <xf numFmtId="0" fontId="27" fillId="37" borderId="25" xfId="0" applyFont="1" applyFill="1" applyBorder="1" applyAlignment="1" applyProtection="1">
      <alignment horizontal="center" vertical="center"/>
      <protection hidden="1"/>
    </xf>
    <xf numFmtId="4" fontId="28" fillId="37" borderId="24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Fill="1" applyBorder="1" applyAlignment="1" applyProtection="1">
      <alignment/>
      <protection hidden="1"/>
    </xf>
    <xf numFmtId="4" fontId="19" fillId="0" borderId="26" xfId="53" applyNumberFormat="1" applyFont="1" applyBorder="1" applyAlignment="1" applyProtection="1">
      <alignment/>
      <protection hidden="1"/>
    </xf>
    <xf numFmtId="0" fontId="29" fillId="33" borderId="20" xfId="0" applyFont="1" applyFill="1" applyBorder="1" applyAlignment="1" applyProtection="1">
      <alignment horizontal="center" vertical="top"/>
      <protection hidden="1"/>
    </xf>
    <xf numFmtId="1" fontId="29" fillId="33" borderId="20" xfId="0" applyNumberFormat="1" applyFont="1" applyFill="1" applyBorder="1" applyAlignment="1" applyProtection="1">
      <alignment vertical="top"/>
      <protection hidden="1"/>
    </xf>
    <xf numFmtId="0" fontId="30" fillId="34" borderId="20" xfId="0" applyFont="1" applyFill="1" applyBorder="1" applyAlignment="1" applyProtection="1">
      <alignment vertical="center"/>
      <protection locked="0"/>
    </xf>
    <xf numFmtId="0" fontId="30" fillId="34" borderId="15" xfId="0" applyFont="1" applyFill="1" applyBorder="1" applyAlignment="1" applyProtection="1">
      <alignment vertical="center"/>
      <protection locked="0"/>
    </xf>
    <xf numFmtId="4" fontId="30" fillId="34" borderId="20" xfId="0" applyNumberFormat="1" applyFont="1" applyFill="1" applyBorder="1" applyAlignment="1" applyProtection="1">
      <alignment vertical="center"/>
      <protection locked="0"/>
    </xf>
    <xf numFmtId="3" fontId="30" fillId="34" borderId="20" xfId="0" applyNumberFormat="1" applyFont="1" applyFill="1" applyBorder="1" applyAlignment="1" applyProtection="1">
      <alignment vertical="center"/>
      <protection locked="0"/>
    </xf>
    <xf numFmtId="3" fontId="30" fillId="34" borderId="27" xfId="0" applyNumberFormat="1" applyFont="1" applyFill="1" applyBorder="1" applyAlignment="1" applyProtection="1">
      <alignment vertical="center"/>
      <protection locked="0"/>
    </xf>
    <xf numFmtId="3" fontId="30" fillId="34" borderId="15" xfId="0" applyNumberFormat="1" applyFont="1" applyFill="1" applyBorder="1" applyAlignment="1" applyProtection="1">
      <alignment vertical="center"/>
      <protection locked="0"/>
    </xf>
    <xf numFmtId="4" fontId="30" fillId="34" borderId="15" xfId="0" applyNumberFormat="1" applyFont="1" applyFill="1" applyBorder="1" applyAlignment="1" applyProtection="1">
      <alignment vertical="center"/>
      <protection locked="0"/>
    </xf>
    <xf numFmtId="3" fontId="30" fillId="34" borderId="23" xfId="0" applyNumberFormat="1" applyFont="1" applyFill="1" applyBorder="1" applyAlignment="1" applyProtection="1">
      <alignment vertical="center"/>
      <protection locked="0"/>
    </xf>
    <xf numFmtId="0" fontId="30" fillId="34" borderId="28" xfId="0" applyFont="1" applyFill="1" applyBorder="1" applyAlignment="1" applyProtection="1">
      <alignment vertical="center"/>
      <protection locked="0"/>
    </xf>
    <xf numFmtId="4" fontId="30" fillId="34" borderId="28" xfId="0" applyNumberFormat="1" applyFont="1" applyFill="1" applyBorder="1" applyAlignment="1" applyProtection="1">
      <alignment vertical="center"/>
      <protection locked="0"/>
    </xf>
    <xf numFmtId="3" fontId="30" fillId="34" borderId="29" xfId="0" applyNumberFormat="1" applyFont="1" applyFill="1" applyBorder="1" applyAlignment="1" applyProtection="1">
      <alignment vertical="center"/>
      <protection locked="0"/>
    </xf>
    <xf numFmtId="3" fontId="30" fillId="34" borderId="30" xfId="0" applyNumberFormat="1" applyFont="1" applyFill="1" applyBorder="1" applyAlignment="1" applyProtection="1">
      <alignment vertical="center"/>
      <protection locked="0"/>
    </xf>
    <xf numFmtId="0" fontId="2" fillId="37" borderId="31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175" fontId="29" fillId="34" borderId="14" xfId="0" applyNumberFormat="1" applyFont="1" applyFill="1" applyBorder="1" applyAlignment="1" applyProtection="1">
      <alignment vertical="center"/>
      <protection locked="0"/>
    </xf>
    <xf numFmtId="0" fontId="4" fillId="37" borderId="31" xfId="0" applyFont="1" applyFill="1" applyBorder="1" applyAlignment="1" applyProtection="1">
      <alignment horizontal="center" vertical="center" wrapText="1"/>
      <protection hidden="1"/>
    </xf>
    <xf numFmtId="0" fontId="26" fillId="37" borderId="3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right" vertical="center" wrapText="1"/>
      <protection hidden="1"/>
    </xf>
    <xf numFmtId="0" fontId="6" fillId="33" borderId="0" xfId="0" applyFont="1" applyFill="1" applyAlignment="1" applyProtection="1">
      <alignment/>
      <protection hidden="1"/>
    </xf>
    <xf numFmtId="0" fontId="10" fillId="33" borderId="0" xfId="0" applyFont="1" applyFill="1" applyBorder="1" applyAlignment="1" applyProtection="1">
      <alignment/>
      <protection hidden="1"/>
    </xf>
    <xf numFmtId="0" fontId="6" fillId="33" borderId="0" xfId="0" applyFont="1" applyFill="1" applyAlignment="1" applyProtection="1">
      <alignment horizontal="right"/>
      <protection hidden="1"/>
    </xf>
    <xf numFmtId="175" fontId="29" fillId="34" borderId="14" xfId="0" applyNumberFormat="1" applyFont="1" applyFill="1" applyBorder="1" applyAlignment="1" applyProtection="1">
      <alignment vertical="center"/>
      <protection hidden="1"/>
    </xf>
    <xf numFmtId="0" fontId="30" fillId="34" borderId="20" xfId="0" applyFont="1" applyFill="1" applyBorder="1" applyAlignment="1" applyProtection="1">
      <alignment vertical="center"/>
      <protection hidden="1"/>
    </xf>
    <xf numFmtId="4" fontId="30" fillId="34" borderId="20" xfId="0" applyNumberFormat="1" applyFont="1" applyFill="1" applyBorder="1" applyAlignment="1" applyProtection="1">
      <alignment vertical="center"/>
      <protection hidden="1"/>
    </xf>
    <xf numFmtId="3" fontId="30" fillId="34" borderId="20" xfId="0" applyNumberFormat="1" applyFont="1" applyFill="1" applyBorder="1" applyAlignment="1" applyProtection="1">
      <alignment vertical="center"/>
      <protection hidden="1"/>
    </xf>
    <xf numFmtId="3" fontId="30" fillId="34" borderId="27" xfId="0" applyNumberFormat="1" applyFont="1" applyFill="1" applyBorder="1" applyAlignment="1" applyProtection="1">
      <alignment vertical="center"/>
      <protection hidden="1"/>
    </xf>
    <xf numFmtId="3" fontId="30" fillId="34" borderId="15" xfId="0" applyNumberFormat="1" applyFont="1" applyFill="1" applyBorder="1" applyAlignment="1" applyProtection="1">
      <alignment vertical="center"/>
      <protection hidden="1"/>
    </xf>
    <xf numFmtId="0" fontId="30" fillId="34" borderId="15" xfId="0" applyFont="1" applyFill="1" applyBorder="1" applyAlignment="1" applyProtection="1">
      <alignment vertical="center"/>
      <protection hidden="1"/>
    </xf>
    <xf numFmtId="4" fontId="30" fillId="34" borderId="15" xfId="0" applyNumberFormat="1" applyFont="1" applyFill="1" applyBorder="1" applyAlignment="1" applyProtection="1">
      <alignment vertical="center"/>
      <protection hidden="1"/>
    </xf>
    <xf numFmtId="3" fontId="30" fillId="34" borderId="23" xfId="0" applyNumberFormat="1" applyFont="1" applyFill="1" applyBorder="1" applyAlignment="1" applyProtection="1">
      <alignment vertical="center"/>
      <protection hidden="1"/>
    </xf>
    <xf numFmtId="0" fontId="30" fillId="34" borderId="28" xfId="0" applyFont="1" applyFill="1" applyBorder="1" applyAlignment="1" applyProtection="1">
      <alignment vertical="center"/>
      <protection hidden="1"/>
    </xf>
    <xf numFmtId="4" fontId="30" fillId="34" borderId="28" xfId="0" applyNumberFormat="1" applyFont="1" applyFill="1" applyBorder="1" applyAlignment="1" applyProtection="1">
      <alignment vertical="center"/>
      <protection hidden="1"/>
    </xf>
    <xf numFmtId="3" fontId="30" fillId="34" borderId="29" xfId="0" applyNumberFormat="1" applyFont="1" applyFill="1" applyBorder="1" applyAlignment="1" applyProtection="1">
      <alignment vertical="center"/>
      <protection hidden="1"/>
    </xf>
    <xf numFmtId="3" fontId="30" fillId="34" borderId="30" xfId="0" applyNumberFormat="1" applyFont="1" applyFill="1" applyBorder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14" fontId="11" fillId="0" borderId="0" xfId="0" applyNumberFormat="1" applyFont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14" fontId="29" fillId="34" borderId="20" xfId="0" applyNumberFormat="1" applyFont="1" applyFill="1" applyBorder="1" applyAlignment="1" applyProtection="1">
      <alignment vertical="top"/>
      <protection hidden="1"/>
    </xf>
    <xf numFmtId="0" fontId="33" fillId="0" borderId="0" xfId="0" applyFont="1" applyAlignment="1" applyProtection="1">
      <alignment/>
      <protection hidden="1"/>
    </xf>
    <xf numFmtId="0" fontId="34" fillId="0" borderId="0" xfId="0" applyFont="1" applyAlignment="1" applyProtection="1">
      <alignment/>
      <protection hidden="1"/>
    </xf>
    <xf numFmtId="175" fontId="29" fillId="34" borderId="14" xfId="0" applyNumberFormat="1" applyFont="1" applyFill="1" applyBorder="1" applyAlignment="1" applyProtection="1">
      <alignment vertical="center"/>
      <protection locked="0"/>
    </xf>
    <xf numFmtId="0" fontId="6" fillId="33" borderId="20" xfId="0" applyFont="1" applyFill="1" applyBorder="1" applyAlignment="1" applyProtection="1">
      <alignment/>
      <protection hidden="1"/>
    </xf>
    <xf numFmtId="0" fontId="10" fillId="37" borderId="34" xfId="0" applyFont="1" applyFill="1" applyBorder="1" applyAlignment="1" applyProtection="1">
      <alignment/>
      <protection hidden="1"/>
    </xf>
    <xf numFmtId="0" fontId="10" fillId="37" borderId="35" xfId="0" applyFont="1" applyFill="1" applyBorder="1" applyAlignment="1" applyProtection="1">
      <alignment/>
      <protection hidden="1"/>
    </xf>
    <xf numFmtId="0" fontId="10" fillId="37" borderId="36" xfId="0" applyFont="1" applyFill="1" applyBorder="1" applyAlignment="1" applyProtection="1">
      <alignment/>
      <protection hidden="1"/>
    </xf>
    <xf numFmtId="0" fontId="32" fillId="38" borderId="35" xfId="0" applyFont="1" applyFill="1" applyBorder="1" applyAlignment="1" applyProtection="1">
      <alignment/>
      <protection hidden="1"/>
    </xf>
    <xf numFmtId="0" fontId="32" fillId="38" borderId="0" xfId="0" applyFont="1" applyFill="1" applyBorder="1" applyAlignment="1" applyProtection="1">
      <alignment/>
      <protection hidden="1"/>
    </xf>
    <xf numFmtId="0" fontId="35" fillId="38" borderId="34" xfId="0" applyFont="1" applyFill="1" applyBorder="1" applyAlignment="1" applyProtection="1">
      <alignment horizontal="right"/>
      <protection hidden="1"/>
    </xf>
    <xf numFmtId="0" fontId="36" fillId="38" borderId="35" xfId="0" applyFont="1" applyFill="1" applyBorder="1" applyAlignment="1" applyProtection="1">
      <alignment/>
      <protection hidden="1"/>
    </xf>
    <xf numFmtId="0" fontId="36" fillId="38" borderId="36" xfId="0" applyFont="1" applyFill="1" applyBorder="1" applyAlignment="1" applyProtection="1">
      <alignment/>
      <protection hidden="1"/>
    </xf>
    <xf numFmtId="0" fontId="37" fillId="38" borderId="37" xfId="0" applyFont="1" applyFill="1" applyBorder="1" applyAlignment="1" applyProtection="1">
      <alignment horizontal="right"/>
      <protection hidden="1"/>
    </xf>
    <xf numFmtId="0" fontId="36" fillId="38" borderId="0" xfId="0" applyFont="1" applyFill="1" applyBorder="1" applyAlignment="1" applyProtection="1">
      <alignment/>
      <protection hidden="1"/>
    </xf>
    <xf numFmtId="0" fontId="36" fillId="38" borderId="38" xfId="0" applyFont="1" applyFill="1" applyBorder="1" applyAlignment="1" applyProtection="1">
      <alignment/>
      <protection hidden="1"/>
    </xf>
    <xf numFmtId="0" fontId="37" fillId="38" borderId="39" xfId="0" applyFont="1" applyFill="1" applyBorder="1" applyAlignment="1" applyProtection="1">
      <alignment horizontal="right"/>
      <protection hidden="1"/>
    </xf>
    <xf numFmtId="0" fontId="36" fillId="38" borderId="18" xfId="0" applyFont="1" applyFill="1" applyBorder="1" applyAlignment="1" applyProtection="1">
      <alignment/>
      <protection hidden="1"/>
    </xf>
    <xf numFmtId="0" fontId="36" fillId="38" borderId="40" xfId="0" applyFont="1" applyFill="1" applyBorder="1" applyAlignment="1" applyProtection="1">
      <alignment/>
      <protection hidden="1"/>
    </xf>
    <xf numFmtId="188" fontId="6" fillId="33" borderId="20" xfId="0" applyNumberFormat="1" applyFont="1" applyFill="1" applyBorder="1" applyAlignment="1" applyProtection="1">
      <alignment horizontal="right"/>
      <protection hidden="1"/>
    </xf>
    <xf numFmtId="0" fontId="6" fillId="33" borderId="21" xfId="0" applyFont="1" applyFill="1" applyBorder="1" applyAlignment="1" applyProtection="1">
      <alignment/>
      <protection hidden="1"/>
    </xf>
    <xf numFmtId="0" fontId="6" fillId="33" borderId="22" xfId="0" applyFont="1" applyFill="1" applyBorder="1" applyAlignment="1" applyProtection="1">
      <alignment/>
      <protection hidden="1"/>
    </xf>
    <xf numFmtId="0" fontId="10" fillId="39" borderId="22" xfId="0" applyFont="1" applyFill="1" applyBorder="1" applyAlignment="1" applyProtection="1">
      <alignment/>
      <protection hidden="1"/>
    </xf>
    <xf numFmtId="0" fontId="38" fillId="39" borderId="26" xfId="0" applyFont="1" applyFill="1" applyBorder="1" applyAlignment="1" applyProtection="1">
      <alignment/>
      <protection hidden="1"/>
    </xf>
    <xf numFmtId="0" fontId="40" fillId="0" borderId="10" xfId="0" applyFont="1" applyFill="1" applyBorder="1" applyAlignment="1" applyProtection="1">
      <alignment horizontal="center" vertical="center"/>
      <protection hidden="1"/>
    </xf>
    <xf numFmtId="14" fontId="40" fillId="0" borderId="10" xfId="0" applyNumberFormat="1" applyFont="1" applyFill="1" applyBorder="1" applyAlignment="1" applyProtection="1">
      <alignment horizontal="center" vertical="center"/>
      <protection hidden="1"/>
    </xf>
    <xf numFmtId="4" fontId="0" fillId="0" borderId="0" xfId="0" applyNumberFormat="1" applyAlignment="1" applyProtection="1">
      <alignment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175" fontId="29" fillId="34" borderId="41" xfId="0" applyNumberFormat="1" applyFont="1" applyFill="1" applyBorder="1" applyAlignment="1" applyProtection="1">
      <alignment vertical="center"/>
      <protection locked="0"/>
    </xf>
    <xf numFmtId="3" fontId="30" fillId="34" borderId="28" xfId="0" applyNumberFormat="1" applyFont="1" applyFill="1" applyBorder="1" applyAlignment="1" applyProtection="1">
      <alignment vertical="center"/>
      <protection locked="0"/>
    </xf>
    <xf numFmtId="3" fontId="30" fillId="34" borderId="42" xfId="0" applyNumberFormat="1" applyFont="1" applyFill="1" applyBorder="1" applyAlignment="1" applyProtection="1">
      <alignment vertical="center"/>
      <protection locked="0"/>
    </xf>
    <xf numFmtId="3" fontId="30" fillId="34" borderId="43" xfId="0" applyNumberFormat="1" applyFont="1" applyFill="1" applyBorder="1" applyAlignment="1" applyProtection="1">
      <alignment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4" fillId="37" borderId="39" xfId="0" applyFont="1" applyFill="1" applyBorder="1" applyAlignment="1" applyProtection="1">
      <alignment horizontal="center" vertical="center" wrapText="1"/>
      <protection hidden="1"/>
    </xf>
    <xf numFmtId="4" fontId="28" fillId="0" borderId="36" xfId="0" applyNumberFormat="1" applyFont="1" applyFill="1" applyBorder="1" applyAlignment="1" applyProtection="1">
      <alignment horizontal="center" vertical="center"/>
      <protection hidden="1"/>
    </xf>
    <xf numFmtId="4" fontId="4" fillId="0" borderId="40" xfId="0" applyNumberFormat="1" applyFont="1" applyFill="1" applyBorder="1" applyAlignment="1" applyProtection="1">
      <alignment horizontal="center" vertical="center"/>
      <protection hidden="1"/>
    </xf>
    <xf numFmtId="175" fontId="29" fillId="0" borderId="35" xfId="0" applyNumberFormat="1" applyFont="1" applyFill="1" applyBorder="1" applyAlignment="1" applyProtection="1">
      <alignment vertical="center"/>
      <protection hidden="1"/>
    </xf>
    <xf numFmtId="0" fontId="30" fillId="0" borderId="35" xfId="0" applyFont="1" applyFill="1" applyBorder="1" applyAlignment="1" applyProtection="1">
      <alignment vertical="center"/>
      <protection hidden="1"/>
    </xf>
    <xf numFmtId="4" fontId="30" fillId="0" borderId="35" xfId="0" applyNumberFormat="1" applyFont="1" applyFill="1" applyBorder="1" applyAlignment="1" applyProtection="1">
      <alignment vertical="center"/>
      <protection hidden="1"/>
    </xf>
    <xf numFmtId="3" fontId="30" fillId="0" borderId="35" xfId="0" applyNumberFormat="1" applyFont="1" applyFill="1" applyBorder="1" applyAlignment="1" applyProtection="1">
      <alignment vertical="center"/>
      <protection hidden="1"/>
    </xf>
    <xf numFmtId="3" fontId="30" fillId="0" borderId="36" xfId="0" applyNumberFormat="1" applyFont="1" applyFill="1" applyBorder="1" applyAlignment="1" applyProtection="1">
      <alignment vertical="center"/>
      <protection hidden="1"/>
    </xf>
    <xf numFmtId="175" fontId="29" fillId="0" borderId="0" xfId="0" applyNumberFormat="1" applyFont="1" applyFill="1" applyBorder="1" applyAlignment="1" applyProtection="1">
      <alignment vertical="center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4" fontId="30" fillId="0" borderId="0" xfId="0" applyNumberFormat="1" applyFont="1" applyFill="1" applyBorder="1" applyAlignment="1" applyProtection="1">
      <alignment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3" fontId="30" fillId="0" borderId="38" xfId="0" applyNumberFormat="1" applyFont="1" applyFill="1" applyBorder="1" applyAlignment="1" applyProtection="1">
      <alignment vertical="center"/>
      <protection hidden="1"/>
    </xf>
    <xf numFmtId="3" fontId="30" fillId="0" borderId="18" xfId="0" applyNumberFormat="1" applyFont="1" applyFill="1" applyBorder="1" applyAlignment="1" applyProtection="1">
      <alignment vertical="center"/>
      <protection hidden="1"/>
    </xf>
    <xf numFmtId="3" fontId="30" fillId="0" borderId="40" xfId="0" applyNumberFormat="1" applyFont="1" applyFill="1" applyBorder="1" applyAlignment="1" applyProtection="1">
      <alignment vertical="center"/>
      <protection hidden="1"/>
    </xf>
    <xf numFmtId="1" fontId="21" fillId="0" borderId="15" xfId="53" applyNumberFormat="1" applyFont="1" applyBorder="1" applyProtection="1">
      <alignment/>
      <protection hidden="1"/>
    </xf>
    <xf numFmtId="14" fontId="21" fillId="0" borderId="15" xfId="53" applyNumberFormat="1" applyFont="1" applyBorder="1" applyProtection="1">
      <alignment/>
      <protection hidden="1"/>
    </xf>
    <xf numFmtId="0" fontId="21" fillId="0" borderId="15" xfId="53" applyNumberFormat="1" applyFont="1" applyBorder="1" applyAlignment="1" applyProtection="1">
      <alignment horizontal="center"/>
      <protection hidden="1"/>
    </xf>
    <xf numFmtId="4" fontId="19" fillId="0" borderId="44" xfId="53" applyNumberFormat="1" applyFont="1" applyBorder="1" applyAlignment="1" applyProtection="1">
      <alignment/>
      <protection hidden="1"/>
    </xf>
    <xf numFmtId="1" fontId="19" fillId="0" borderId="45" xfId="53" applyNumberFormat="1" applyFont="1" applyBorder="1" applyProtection="1">
      <alignment/>
      <protection hidden="1"/>
    </xf>
    <xf numFmtId="0" fontId="19" fillId="0" borderId="46" xfId="53" applyNumberFormat="1" applyFont="1" applyBorder="1" applyProtection="1">
      <alignment/>
      <protection hidden="1"/>
    </xf>
    <xf numFmtId="0" fontId="19" fillId="0" borderId="46" xfId="53" applyNumberFormat="1" applyFont="1" applyBorder="1" applyAlignment="1" applyProtection="1">
      <alignment/>
      <protection hidden="1"/>
    </xf>
    <xf numFmtId="0" fontId="23" fillId="0" borderId="46" xfId="53" applyNumberFormat="1" applyFont="1" applyBorder="1" applyAlignment="1" applyProtection="1">
      <alignment/>
      <protection hidden="1"/>
    </xf>
    <xf numFmtId="0" fontId="23" fillId="0" borderId="46" xfId="53" applyNumberFormat="1" applyFont="1" applyBorder="1" applyAlignment="1" applyProtection="1">
      <alignment horizontal="center"/>
      <protection hidden="1"/>
    </xf>
    <xf numFmtId="49" fontId="19" fillId="0" borderId="46" xfId="53" applyNumberFormat="1" applyFont="1" applyBorder="1" applyProtection="1">
      <alignment/>
      <protection hidden="1"/>
    </xf>
    <xf numFmtId="49" fontId="19" fillId="0" borderId="46" xfId="53" applyNumberFormat="1" applyFont="1" applyBorder="1" applyAlignment="1" applyProtection="1">
      <alignment/>
      <protection hidden="1"/>
    </xf>
    <xf numFmtId="2" fontId="23" fillId="0" borderId="46" xfId="53" applyNumberFormat="1" applyFont="1" applyBorder="1" applyAlignment="1" applyProtection="1">
      <alignment/>
      <protection hidden="1"/>
    </xf>
    <xf numFmtId="0" fontId="23" fillId="0" borderId="46" xfId="53" applyFont="1" applyBorder="1" applyAlignment="1" applyProtection="1">
      <alignment horizontal="center"/>
      <protection hidden="1"/>
    </xf>
    <xf numFmtId="175" fontId="29" fillId="40" borderId="47" xfId="0" applyNumberFormat="1" applyFont="1" applyFill="1" applyBorder="1" applyAlignment="1" applyProtection="1">
      <alignment vertical="center"/>
      <protection locked="0"/>
    </xf>
    <xf numFmtId="0" fontId="30" fillId="40" borderId="48" xfId="0" applyFont="1" applyFill="1" applyBorder="1" applyAlignment="1" applyProtection="1">
      <alignment vertical="center"/>
      <protection locked="0"/>
    </xf>
    <xf numFmtId="4" fontId="30" fillId="40" borderId="48" xfId="0" applyNumberFormat="1" applyFont="1" applyFill="1" applyBorder="1" applyAlignment="1" applyProtection="1">
      <alignment vertical="center"/>
      <protection locked="0"/>
    </xf>
    <xf numFmtId="3" fontId="30" fillId="40" borderId="48" xfId="0" applyNumberFormat="1" applyFont="1" applyFill="1" applyBorder="1" applyAlignment="1" applyProtection="1">
      <alignment vertical="center"/>
      <protection locked="0"/>
    </xf>
    <xf numFmtId="3" fontId="30" fillId="40" borderId="49" xfId="0" applyNumberFormat="1" applyFont="1" applyFill="1" applyBorder="1" applyAlignment="1" applyProtection="1">
      <alignment vertical="center"/>
      <protection locked="0"/>
    </xf>
    <xf numFmtId="3" fontId="30" fillId="40" borderId="50" xfId="0" applyNumberFormat="1" applyFont="1" applyFill="1" applyBorder="1" applyAlignment="1" applyProtection="1">
      <alignment vertical="center"/>
      <protection locked="0"/>
    </xf>
    <xf numFmtId="175" fontId="29" fillId="40" borderId="47" xfId="0" applyNumberFormat="1" applyFont="1" applyFill="1" applyBorder="1" applyAlignment="1" applyProtection="1">
      <alignment vertical="center"/>
      <protection locked="0"/>
    </xf>
    <xf numFmtId="0" fontId="30" fillId="40" borderId="50" xfId="0" applyFont="1" applyFill="1" applyBorder="1" applyAlignment="1" applyProtection="1">
      <alignment vertical="center"/>
      <protection locked="0"/>
    </xf>
    <xf numFmtId="4" fontId="30" fillId="40" borderId="50" xfId="0" applyNumberFormat="1" applyFont="1" applyFill="1" applyBorder="1" applyAlignment="1" applyProtection="1">
      <alignment vertical="center"/>
      <protection locked="0"/>
    </xf>
    <xf numFmtId="3" fontId="30" fillId="40" borderId="51" xfId="0" applyNumberFormat="1" applyFont="1" applyFill="1" applyBorder="1" applyAlignment="1" applyProtection="1">
      <alignment vertical="center"/>
      <protection locked="0"/>
    </xf>
    <xf numFmtId="175" fontId="29" fillId="34" borderId="14" xfId="0" applyNumberFormat="1" applyFont="1" applyFill="1" applyBorder="1" applyAlignment="1" applyProtection="1">
      <alignment vertical="center"/>
      <protection locked="0"/>
    </xf>
    <xf numFmtId="175" fontId="29" fillId="34" borderId="14" xfId="52" applyNumberFormat="1" applyFont="1" applyFill="1" applyBorder="1" applyAlignment="1" applyProtection="1">
      <alignment vertical="center"/>
      <protection locked="0"/>
    </xf>
    <xf numFmtId="0" fontId="30" fillId="34" borderId="20" xfId="52" applyFont="1" applyFill="1" applyBorder="1" applyAlignment="1" applyProtection="1">
      <alignment vertical="center"/>
      <protection locked="0"/>
    </xf>
    <xf numFmtId="4" fontId="30" fillId="34" borderId="20" xfId="52" applyNumberFormat="1" applyFont="1" applyFill="1" applyBorder="1" applyAlignment="1" applyProtection="1">
      <alignment vertical="center"/>
      <protection locked="0"/>
    </xf>
    <xf numFmtId="3" fontId="30" fillId="34" borderId="20" xfId="52" applyNumberFormat="1" applyFont="1" applyFill="1" applyBorder="1" applyAlignment="1" applyProtection="1">
      <alignment vertical="center"/>
      <protection locked="0"/>
    </xf>
    <xf numFmtId="3" fontId="30" fillId="34" borderId="27" xfId="52" applyNumberFormat="1" applyFont="1" applyFill="1" applyBorder="1" applyAlignment="1" applyProtection="1">
      <alignment vertical="center"/>
      <protection locked="0"/>
    </xf>
    <xf numFmtId="3" fontId="30" fillId="34" borderId="15" xfId="52" applyNumberFormat="1" applyFont="1" applyFill="1" applyBorder="1" applyAlignment="1" applyProtection="1">
      <alignment vertical="center"/>
      <protection locked="0"/>
    </xf>
    <xf numFmtId="0" fontId="38" fillId="39" borderId="22" xfId="0" applyFont="1" applyFill="1" applyBorder="1" applyAlignment="1" applyProtection="1">
      <alignment/>
      <protection hidden="1"/>
    </xf>
    <xf numFmtId="0" fontId="10" fillId="39" borderId="21" xfId="0" applyFont="1" applyFill="1" applyBorder="1" applyAlignment="1" applyProtection="1">
      <alignment horizontal="right" vertical="center" textRotation="90"/>
      <protection hidden="1"/>
    </xf>
    <xf numFmtId="0" fontId="10" fillId="39" borderId="20" xfId="0" applyFont="1" applyFill="1" applyBorder="1" applyAlignment="1" applyProtection="1">
      <alignment horizontal="right" vertical="center" textRotation="90"/>
      <protection hidden="1"/>
    </xf>
    <xf numFmtId="0" fontId="6" fillId="35" borderId="21" xfId="0" applyFont="1" applyFill="1" applyBorder="1" applyAlignment="1" applyProtection="1">
      <alignment horizontal="right"/>
      <protection hidden="1"/>
    </xf>
    <xf numFmtId="0" fontId="6" fillId="35" borderId="20" xfId="0" applyFont="1" applyFill="1" applyBorder="1" applyAlignment="1" applyProtection="1">
      <alignment horizontal="right"/>
      <protection hidden="1"/>
    </xf>
    <xf numFmtId="0" fontId="6" fillId="35" borderId="26" xfId="0" applyFont="1" applyFill="1" applyBorder="1" applyAlignment="1" applyProtection="1">
      <alignment/>
      <protection hidden="1"/>
    </xf>
    <xf numFmtId="0" fontId="6" fillId="35" borderId="20" xfId="0" applyFont="1" applyFill="1" applyBorder="1" applyAlignment="1" applyProtection="1">
      <alignment/>
      <protection hidden="1"/>
    </xf>
    <xf numFmtId="0" fontId="6" fillId="33" borderId="20" xfId="0" applyFont="1" applyFill="1" applyBorder="1" applyAlignment="1" applyProtection="1" quotePrefix="1">
      <alignment vertical="top" wrapText="1"/>
      <protection hidden="1"/>
    </xf>
    <xf numFmtId="0" fontId="6" fillId="33" borderId="20" xfId="0" applyFont="1" applyFill="1" applyBorder="1" applyAlignment="1" applyProtection="1" quotePrefix="1">
      <alignment vertical="top"/>
      <protection hidden="1"/>
    </xf>
    <xf numFmtId="0" fontId="6" fillId="33" borderId="20" xfId="0" applyFont="1" applyFill="1" applyBorder="1" applyAlignment="1" applyProtection="1">
      <alignment/>
      <protection hidden="1"/>
    </xf>
    <xf numFmtId="0" fontId="6" fillId="33" borderId="20" xfId="0" applyFont="1" applyFill="1" applyBorder="1" applyAlignment="1" applyProtection="1">
      <alignment horizontal="center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1" fillId="0" borderId="52" xfId="0" applyFont="1" applyFill="1" applyBorder="1" applyAlignment="1" applyProtection="1">
      <alignment horizontal="center" vertical="center"/>
      <protection hidden="1"/>
    </xf>
    <xf numFmtId="0" fontId="1" fillId="0" borderId="53" xfId="0" applyFont="1" applyFill="1" applyBorder="1" applyAlignment="1" applyProtection="1">
      <alignment horizontal="center" vertical="center"/>
      <protection hidden="1"/>
    </xf>
    <xf numFmtId="0" fontId="8" fillId="0" borderId="39" xfId="0" applyFont="1" applyFill="1" applyBorder="1" applyAlignment="1" applyProtection="1">
      <alignment horizontal="center" vertical="center"/>
      <protection hidden="1"/>
    </xf>
    <xf numFmtId="0" fontId="8" fillId="0" borderId="40" xfId="0" applyFont="1" applyFill="1" applyBorder="1" applyAlignment="1" applyProtection="1">
      <alignment horizontal="center" vertical="center"/>
      <protection hidden="1"/>
    </xf>
    <xf numFmtId="0" fontId="4" fillId="34" borderId="54" xfId="0" applyFont="1" applyFill="1" applyBorder="1" applyAlignment="1" applyProtection="1">
      <alignment horizontal="center" vertical="center"/>
      <protection hidden="1"/>
    </xf>
    <xf numFmtId="0" fontId="4" fillId="34" borderId="55" xfId="0" applyFont="1" applyFill="1" applyBorder="1" applyAlignment="1" applyProtection="1">
      <alignment horizontal="center" vertical="center"/>
      <protection hidden="1"/>
    </xf>
    <xf numFmtId="1" fontId="5" fillId="0" borderId="34" xfId="0" applyNumberFormat="1" applyFont="1" applyFill="1" applyBorder="1" applyAlignment="1" applyProtection="1">
      <alignment horizontal="center" vertical="center"/>
      <protection hidden="1"/>
    </xf>
    <xf numFmtId="0" fontId="5" fillId="0" borderId="36" xfId="0" applyFont="1" applyFill="1" applyBorder="1" applyAlignment="1" applyProtection="1">
      <alignment horizontal="center" vertical="center"/>
      <protection hidden="1"/>
    </xf>
    <xf numFmtId="0" fontId="5" fillId="0" borderId="37" xfId="0" applyFont="1" applyFill="1" applyBorder="1" applyAlignment="1" applyProtection="1">
      <alignment horizontal="center" vertical="center"/>
      <protection hidden="1"/>
    </xf>
    <xf numFmtId="0" fontId="5" fillId="0" borderId="38" xfId="0" applyFont="1" applyFill="1" applyBorder="1" applyAlignment="1" applyProtection="1">
      <alignment horizontal="center" vertical="center"/>
      <protection hidden="1"/>
    </xf>
    <xf numFmtId="0" fontId="5" fillId="34" borderId="56" xfId="0" applyFont="1" applyFill="1" applyBorder="1" applyAlignment="1" applyProtection="1">
      <alignment horizontal="center" vertical="center"/>
      <protection hidden="1"/>
    </xf>
    <xf numFmtId="0" fontId="5" fillId="34" borderId="57" xfId="0" applyFont="1" applyFill="1" applyBorder="1" applyAlignment="1" applyProtection="1">
      <alignment horizontal="center" vertical="center"/>
      <protection hidden="1"/>
    </xf>
    <xf numFmtId="0" fontId="39" fillId="0" borderId="32" xfId="0" applyFont="1" applyFill="1" applyBorder="1" applyAlignment="1" applyProtection="1">
      <alignment horizontal="center" vertical="center" wrapText="1"/>
      <protection hidden="1"/>
    </xf>
    <xf numFmtId="0" fontId="39" fillId="0" borderId="10" xfId="0" applyFont="1" applyFill="1" applyBorder="1" applyAlignment="1" applyProtection="1">
      <alignment horizontal="center" vertical="center"/>
      <protection hidden="1"/>
    </xf>
    <xf numFmtId="0" fontId="1" fillId="0" borderId="58" xfId="0" applyFont="1" applyFill="1" applyBorder="1" applyAlignment="1" applyProtection="1">
      <alignment horizontal="right" vertical="center"/>
      <protection hidden="1"/>
    </xf>
    <xf numFmtId="0" fontId="1" fillId="0" borderId="52" xfId="0" applyFont="1" applyFill="1" applyBorder="1" applyAlignment="1" applyProtection="1">
      <alignment horizontal="right" vertical="center"/>
      <protection hidden="1"/>
    </xf>
    <xf numFmtId="0" fontId="10" fillId="0" borderId="59" xfId="0" applyFont="1" applyFill="1" applyBorder="1" applyAlignment="1" applyProtection="1">
      <alignment horizontal="center" vertical="center"/>
      <protection hidden="1"/>
    </xf>
    <xf numFmtId="0" fontId="10" fillId="0" borderId="60" xfId="0" applyFont="1" applyFill="1" applyBorder="1" applyAlignment="1" applyProtection="1">
      <alignment horizontal="center" vertical="center"/>
      <protection hidden="1"/>
    </xf>
    <xf numFmtId="0" fontId="10" fillId="0" borderId="61" xfId="0" applyFont="1" applyFill="1" applyBorder="1" applyAlignment="1" applyProtection="1">
      <alignment horizontal="center" vertical="center"/>
      <protection hidden="1"/>
    </xf>
    <xf numFmtId="4" fontId="27" fillId="37" borderId="62" xfId="0" applyNumberFormat="1" applyFont="1" applyFill="1" applyBorder="1" applyAlignment="1" applyProtection="1">
      <alignment horizontal="right" vertical="center"/>
      <protection hidden="1"/>
    </xf>
    <xf numFmtId="4" fontId="27" fillId="37" borderId="63" xfId="0" applyNumberFormat="1" applyFont="1" applyFill="1" applyBorder="1" applyAlignment="1" applyProtection="1">
      <alignment horizontal="right" vertical="center"/>
      <protection hidden="1"/>
    </xf>
    <xf numFmtId="0" fontId="10" fillId="0" borderId="58" xfId="0" applyFont="1" applyFill="1" applyBorder="1" applyAlignment="1" applyProtection="1">
      <alignment horizontal="right" vertical="center"/>
      <protection hidden="1"/>
    </xf>
    <xf numFmtId="0" fontId="10" fillId="0" borderId="52" xfId="0" applyFont="1" applyFill="1" applyBorder="1" applyAlignment="1" applyProtection="1">
      <alignment horizontal="right" vertical="center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14" fontId="5" fillId="34" borderId="10" xfId="0" applyNumberFormat="1" applyFont="1" applyFill="1" applyBorder="1" applyAlignment="1" applyProtection="1">
      <alignment horizontal="center" vertical="center"/>
      <protection hidden="1"/>
    </xf>
    <xf numFmtId="14" fontId="5" fillId="34" borderId="31" xfId="0" applyNumberFormat="1" applyFont="1" applyFill="1" applyBorder="1" applyAlignment="1" applyProtection="1">
      <alignment horizontal="center" vertical="center"/>
      <protection hidden="1"/>
    </xf>
    <xf numFmtId="0" fontId="4" fillId="34" borderId="10" xfId="0" applyFont="1" applyFill="1" applyBorder="1" applyAlignment="1" applyProtection="1">
      <alignment horizontal="center" vertical="center" wrapText="1"/>
      <protection hidden="1"/>
    </xf>
    <xf numFmtId="0" fontId="4" fillId="34" borderId="31" xfId="0" applyFont="1" applyFill="1" applyBorder="1" applyAlignment="1" applyProtection="1">
      <alignment horizontal="center" vertical="center" wrapText="1"/>
      <protection hidden="1"/>
    </xf>
    <xf numFmtId="0" fontId="4" fillId="37" borderId="10" xfId="0" applyFont="1" applyFill="1" applyBorder="1" applyAlignment="1" applyProtection="1">
      <alignment horizontal="center" vertical="center"/>
      <protection hidden="1"/>
    </xf>
    <xf numFmtId="0" fontId="4" fillId="37" borderId="31" xfId="0" applyFont="1" applyFill="1" applyBorder="1" applyAlignment="1" applyProtection="1">
      <alignment horizontal="center" vertical="center"/>
      <protection hidden="1"/>
    </xf>
    <xf numFmtId="14" fontId="5" fillId="34" borderId="10" xfId="0" applyNumberFormat="1" applyFont="1" applyFill="1" applyBorder="1" applyAlignment="1" applyProtection="1">
      <alignment horizontal="center" vertical="center"/>
      <protection locked="0"/>
    </xf>
    <xf numFmtId="14" fontId="5" fillId="34" borderId="31" xfId="0" applyNumberFormat="1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" fillId="34" borderId="31" xfId="0" applyFont="1" applyFill="1" applyBorder="1" applyAlignment="1" applyProtection="1">
      <alignment horizontal="center" vertical="center" wrapText="1"/>
      <protection locked="0"/>
    </xf>
    <xf numFmtId="0" fontId="4" fillId="34" borderId="54" xfId="0" applyFont="1" applyFill="1" applyBorder="1" applyAlignment="1" applyProtection="1">
      <alignment horizontal="center" vertical="center"/>
      <protection locked="0"/>
    </xf>
    <xf numFmtId="0" fontId="4" fillId="34" borderId="55" xfId="0" applyFont="1" applyFill="1" applyBorder="1" applyAlignment="1" applyProtection="1">
      <alignment horizontal="center" vertical="center"/>
      <protection locked="0"/>
    </xf>
    <xf numFmtId="0" fontId="5" fillId="34" borderId="56" xfId="0" applyFont="1" applyFill="1" applyBorder="1" applyAlignment="1" applyProtection="1">
      <alignment horizontal="center" vertical="center"/>
      <protection locked="0"/>
    </xf>
    <xf numFmtId="0" fontId="5" fillId="34" borderId="57" xfId="0" applyFont="1" applyFill="1" applyBorder="1" applyAlignment="1" applyProtection="1">
      <alignment horizontal="center" vertical="center"/>
      <protection locked="0"/>
    </xf>
    <xf numFmtId="189" fontId="5" fillId="40" borderId="64" xfId="0" applyNumberFormat="1" applyFont="1" applyFill="1" applyBorder="1" applyAlignment="1" applyProtection="1">
      <alignment horizontal="center" vertical="center"/>
      <protection locked="0"/>
    </xf>
    <xf numFmtId="0" fontId="4" fillId="40" borderId="65" xfId="0" applyFont="1" applyFill="1" applyBorder="1" applyAlignment="1" applyProtection="1">
      <alignment horizontal="center" vertical="center"/>
      <protection locked="0"/>
    </xf>
    <xf numFmtId="0" fontId="5" fillId="40" borderId="66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189" fontId="5" fillId="40" borderId="64" xfId="0" applyNumberFormat="1" applyFont="1" applyFill="1" applyBorder="1" applyAlignment="1" applyProtection="1">
      <alignment horizontal="center" vertical="center"/>
      <protection locked="0"/>
    </xf>
    <xf numFmtId="0" fontId="4" fillId="37" borderId="37" xfId="0" applyFont="1" applyFill="1" applyBorder="1" applyAlignment="1" applyProtection="1">
      <alignment horizontal="center" vertical="center"/>
      <protection hidden="1"/>
    </xf>
    <xf numFmtId="0" fontId="4" fillId="37" borderId="39" xfId="0" applyFont="1" applyFill="1" applyBorder="1" applyAlignment="1" applyProtection="1">
      <alignment horizontal="center" vertical="center"/>
      <protection hidden="1"/>
    </xf>
    <xf numFmtId="0" fontId="1" fillId="0" borderId="39" xfId="0" applyFont="1" applyFill="1" applyBorder="1" applyAlignment="1" applyProtection="1">
      <alignment horizontal="right" vertical="center"/>
      <protection hidden="1"/>
    </xf>
    <xf numFmtId="0" fontId="1" fillId="0" borderId="18" xfId="0" applyFont="1" applyFill="1" applyBorder="1" applyAlignment="1" applyProtection="1">
      <alignment horizontal="right" vertical="center"/>
      <protection hidden="1"/>
    </xf>
    <xf numFmtId="0" fontId="10" fillId="0" borderId="67" xfId="0" applyFont="1" applyFill="1" applyBorder="1" applyAlignment="1" applyProtection="1">
      <alignment horizontal="center" vertical="center"/>
      <protection hidden="1"/>
    </xf>
    <xf numFmtId="0" fontId="10" fillId="0" borderId="68" xfId="0" applyFont="1" applyFill="1" applyBorder="1" applyAlignment="1" applyProtection="1">
      <alignment horizontal="center" vertical="center"/>
      <protection hidden="1"/>
    </xf>
    <xf numFmtId="0" fontId="10" fillId="0" borderId="34" xfId="0" applyFont="1" applyFill="1" applyBorder="1" applyAlignment="1" applyProtection="1">
      <alignment horizontal="right" vertical="center"/>
      <protection hidden="1"/>
    </xf>
    <xf numFmtId="0" fontId="10" fillId="0" borderId="35" xfId="0" applyFont="1" applyFill="1" applyBorder="1" applyAlignment="1" applyProtection="1">
      <alignment horizontal="right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4" fillId="40" borderId="65" xfId="0" applyFont="1" applyFill="1" applyBorder="1" applyAlignment="1" applyProtection="1">
      <alignment horizontal="center" vertical="center"/>
      <protection locked="0"/>
    </xf>
    <xf numFmtId="0" fontId="24" fillId="0" borderId="0" xfId="53" applyFont="1" applyAlignment="1" applyProtection="1">
      <alignment horizontal="center"/>
      <protection hidden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ReprezentacjeOkręgów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dxfs count="555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5</xdr:row>
      <xdr:rowOff>219075</xdr:rowOff>
    </xdr:from>
    <xdr:to>
      <xdr:col>0</xdr:col>
      <xdr:colOff>2476500</xdr:colOff>
      <xdr:row>10</xdr:row>
      <xdr:rowOff>209550</xdr:rowOff>
    </xdr:to>
    <xdr:pic>
      <xdr:nvPicPr>
        <xdr:cNvPr id="1" name="Picture 11" descr="Górek-gołąb"/>
        <xdr:cNvPicPr preferRelativeResize="1">
          <a:picLocks noChangeAspect="1"/>
        </xdr:cNvPicPr>
      </xdr:nvPicPr>
      <xdr:blipFill>
        <a:blip r:embed="rId1"/>
        <a:srcRect l="6550" t="5958" r="14895" b="8963"/>
        <a:stretch>
          <a:fillRect/>
        </a:stretch>
      </xdr:blipFill>
      <xdr:spPr>
        <a:xfrm>
          <a:off x="628650" y="1724025"/>
          <a:ext cx="184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</xdr:row>
      <xdr:rowOff>19050</xdr:rowOff>
    </xdr:from>
    <xdr:to>
      <xdr:col>0</xdr:col>
      <xdr:colOff>1190625</xdr:colOff>
      <xdr:row>8</xdr:row>
      <xdr:rowOff>219075</xdr:rowOff>
    </xdr:to>
    <xdr:pic>
      <xdr:nvPicPr>
        <xdr:cNvPr id="2" name="Picture 12" descr="LogoPZHGP"/>
        <xdr:cNvPicPr preferRelativeResize="1">
          <a:picLocks noChangeAspect="1"/>
        </xdr:cNvPicPr>
      </xdr:nvPicPr>
      <xdr:blipFill>
        <a:blip r:embed="rId2"/>
        <a:srcRect l="3974" t="7179" r="71051" b="49818"/>
        <a:stretch>
          <a:fillRect/>
        </a:stretch>
      </xdr:blipFill>
      <xdr:spPr>
        <a:xfrm>
          <a:off x="38100" y="1295400"/>
          <a:ext cx="1152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niel\AppData\Local\Temp\Temp1_0367_Karty_wystawowe_ST-Swiebodzin_i_SP-S%20(1).zip\ST-SWIEBOD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niel\Desktop\ST-SWIEBOD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Ex"/>
      <sheetName val="ST-1-1"/>
      <sheetName val="ST-1-2"/>
      <sheetName val="ST-1-3"/>
      <sheetName val="ST-1-4"/>
      <sheetName val="ST-1-5"/>
      <sheetName val="STM-1-1"/>
      <sheetName val="STM-1-2"/>
      <sheetName val="ST-0-1"/>
      <sheetName val="ST-0-2"/>
      <sheetName val="ST-0-3"/>
      <sheetName val="ST-0-4"/>
      <sheetName val="ST-0-5"/>
      <sheetName val="STM-0-1"/>
      <sheetName val="STM-0-2"/>
      <sheetName val="Re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Ex"/>
      <sheetName val="ST-1-1"/>
      <sheetName val="ST-1-2"/>
      <sheetName val="ST-1-3"/>
      <sheetName val="ST-1-4"/>
      <sheetName val="ST-1-5"/>
      <sheetName val="STM-1-1"/>
      <sheetName val="STM-1-2"/>
      <sheetName val="ST-0-1"/>
      <sheetName val="ST-0-2"/>
      <sheetName val="ST-0-3"/>
      <sheetName val="ST-0-4"/>
      <sheetName val="ST-0-5"/>
      <sheetName val="STM-0-1"/>
      <sheetName val="STM-0-2"/>
      <sheetName val="R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S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53" customWidth="1"/>
    <col min="2" max="2" width="7.7109375" style="54" customWidth="1"/>
    <col min="3" max="3" width="12.7109375" style="54" customWidth="1"/>
    <col min="4" max="6" width="3.7109375" style="54" customWidth="1"/>
    <col min="7" max="7" width="17.8515625" style="54" customWidth="1"/>
    <col min="8" max="9" width="15.7109375" style="54" customWidth="1"/>
    <col min="10" max="16" width="7.7109375" style="54" customWidth="1"/>
    <col min="17" max="16384" width="9.140625" style="54" customWidth="1"/>
  </cols>
  <sheetData>
    <row r="1" spans="1:9" ht="16.5" thickBot="1">
      <c r="A1" s="53" t="s">
        <v>1</v>
      </c>
      <c r="B1" s="54" t="s">
        <v>19</v>
      </c>
      <c r="G1" s="122" t="s">
        <v>93</v>
      </c>
      <c r="H1" s="123" t="s">
        <v>235</v>
      </c>
      <c r="I1" s="124"/>
    </row>
    <row r="2" spans="1:19" ht="18">
      <c r="A2" s="127"/>
      <c r="B2" s="125" t="s">
        <v>162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9"/>
    </row>
    <row r="3" spans="1:19" ht="18">
      <c r="A3" s="130"/>
      <c r="B3" s="126" t="s">
        <v>163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2"/>
    </row>
    <row r="4" spans="1:19" ht="18">
      <c r="A4" s="130"/>
      <c r="B4" s="131" t="s">
        <v>164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2"/>
    </row>
    <row r="5" spans="1:19" ht="18.75" thickBot="1">
      <c r="A5" s="133"/>
      <c r="B5" s="134" t="s">
        <v>165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5"/>
    </row>
    <row r="6" spans="1:19" ht="15.75">
      <c r="A6" s="53" t="s">
        <v>2</v>
      </c>
      <c r="B6" s="97" t="s">
        <v>224</v>
      </c>
      <c r="C6" s="97"/>
      <c r="D6" s="97"/>
      <c r="E6" s="97"/>
      <c r="F6" s="97"/>
      <c r="G6" s="98"/>
      <c r="H6" s="98"/>
      <c r="I6" s="98"/>
      <c r="J6" s="97"/>
      <c r="K6" s="97"/>
      <c r="L6" s="97"/>
      <c r="M6" s="97"/>
      <c r="N6" s="97"/>
      <c r="O6" s="97"/>
      <c r="P6" s="97"/>
      <c r="Q6" s="97"/>
      <c r="R6" s="97"/>
      <c r="S6" s="97"/>
    </row>
    <row r="7" spans="2:19" ht="15.75">
      <c r="B7" s="99" t="s">
        <v>22</v>
      </c>
      <c r="C7" s="97" t="s">
        <v>154</v>
      </c>
      <c r="D7" s="97"/>
      <c r="E7" s="97"/>
      <c r="F7" s="97"/>
      <c r="G7" s="98"/>
      <c r="H7" s="98"/>
      <c r="I7" s="98"/>
      <c r="J7" s="97"/>
      <c r="K7" s="97"/>
      <c r="L7" s="97"/>
      <c r="M7" s="97"/>
      <c r="N7" s="97"/>
      <c r="O7" s="97"/>
      <c r="P7" s="97"/>
      <c r="Q7" s="97"/>
      <c r="R7" s="97"/>
      <c r="S7" s="97"/>
    </row>
    <row r="8" spans="2:19" ht="15.75">
      <c r="B8" s="99"/>
      <c r="C8" s="97" t="s">
        <v>225</v>
      </c>
      <c r="D8" s="97"/>
      <c r="E8" s="97"/>
      <c r="F8" s="97"/>
      <c r="G8" s="98"/>
      <c r="H8" s="98"/>
      <c r="I8" s="98"/>
      <c r="J8" s="97"/>
      <c r="K8" s="97"/>
      <c r="L8" s="97"/>
      <c r="M8" s="97"/>
      <c r="N8" s="97"/>
      <c r="O8" s="97"/>
      <c r="P8" s="97"/>
      <c r="Q8" s="97"/>
      <c r="R8" s="97"/>
      <c r="S8" s="97"/>
    </row>
    <row r="9" spans="2:19" ht="15.75">
      <c r="B9" s="99"/>
      <c r="C9" s="97" t="s">
        <v>226</v>
      </c>
      <c r="D9" s="97"/>
      <c r="E9" s="97"/>
      <c r="F9" s="97"/>
      <c r="G9" s="98"/>
      <c r="H9" s="98"/>
      <c r="I9" s="98"/>
      <c r="J9" s="97"/>
      <c r="K9" s="97"/>
      <c r="L9" s="97"/>
      <c r="M9" s="97"/>
      <c r="N9" s="97"/>
      <c r="O9" s="97"/>
      <c r="P9" s="97"/>
      <c r="Q9" s="97"/>
      <c r="R9" s="97"/>
      <c r="S9" s="97"/>
    </row>
    <row r="10" spans="2:19" ht="15.75">
      <c r="B10" s="99"/>
      <c r="C10" s="97" t="s">
        <v>227</v>
      </c>
      <c r="D10" s="97"/>
      <c r="E10" s="97"/>
      <c r="F10" s="97"/>
      <c r="G10" s="98"/>
      <c r="H10" s="98"/>
      <c r="I10" s="98"/>
      <c r="J10" s="97"/>
      <c r="K10" s="97"/>
      <c r="L10" s="97"/>
      <c r="M10" s="97"/>
      <c r="N10" s="97"/>
      <c r="O10" s="97"/>
      <c r="P10" s="97"/>
      <c r="Q10" s="97"/>
      <c r="R10" s="97"/>
      <c r="S10" s="97"/>
    </row>
    <row r="11" spans="2:19" ht="15.75">
      <c r="B11" s="99" t="s">
        <v>23</v>
      </c>
      <c r="C11" s="97" t="s">
        <v>151</v>
      </c>
      <c r="D11" s="97"/>
      <c r="E11" s="97"/>
      <c r="F11" s="97"/>
      <c r="G11" s="98"/>
      <c r="H11" s="98"/>
      <c r="I11" s="98"/>
      <c r="J11" s="97"/>
      <c r="K11" s="97"/>
      <c r="L11" s="97"/>
      <c r="M11" s="97"/>
      <c r="N11" s="97"/>
      <c r="O11" s="97"/>
      <c r="P11" s="97"/>
      <c r="Q11" s="97"/>
      <c r="R11" s="97"/>
      <c r="S11" s="97"/>
    </row>
    <row r="12" spans="2:19" ht="15.75">
      <c r="B12" s="99"/>
      <c r="C12" s="97" t="s">
        <v>153</v>
      </c>
      <c r="D12" s="97"/>
      <c r="E12" s="97"/>
      <c r="F12" s="97"/>
      <c r="G12" s="98"/>
      <c r="H12" s="98"/>
      <c r="I12" s="98"/>
      <c r="J12" s="97"/>
      <c r="K12" s="97"/>
      <c r="L12" s="97"/>
      <c r="M12" s="97"/>
      <c r="N12" s="97"/>
      <c r="O12" s="97"/>
      <c r="P12" s="97"/>
      <c r="Q12" s="97"/>
      <c r="R12" s="97"/>
      <c r="S12" s="97"/>
    </row>
    <row r="13" spans="2:19" ht="15.75">
      <c r="B13" s="99" t="s">
        <v>24</v>
      </c>
      <c r="C13" s="97" t="s">
        <v>204</v>
      </c>
      <c r="D13" s="97"/>
      <c r="E13" s="97"/>
      <c r="F13" s="97"/>
      <c r="G13" s="98"/>
      <c r="H13" s="98"/>
      <c r="I13" s="98"/>
      <c r="J13" s="97"/>
      <c r="K13" s="97"/>
      <c r="L13" s="97"/>
      <c r="M13" s="97"/>
      <c r="N13" s="97"/>
      <c r="O13" s="97"/>
      <c r="P13" s="97"/>
      <c r="Q13" s="97"/>
      <c r="R13" s="97"/>
      <c r="S13" s="97"/>
    </row>
    <row r="14" spans="2:19" ht="15.75">
      <c r="B14" s="99"/>
      <c r="C14" s="97" t="s">
        <v>205</v>
      </c>
      <c r="D14" s="97"/>
      <c r="E14" s="97"/>
      <c r="F14" s="97"/>
      <c r="G14" s="98"/>
      <c r="H14" s="98"/>
      <c r="I14" s="98"/>
      <c r="J14" s="97"/>
      <c r="K14" s="97"/>
      <c r="L14" s="97"/>
      <c r="M14" s="97"/>
      <c r="N14" s="97"/>
      <c r="O14" s="97"/>
      <c r="P14" s="97"/>
      <c r="Q14" s="97"/>
      <c r="R14" s="97"/>
      <c r="S14" s="97"/>
    </row>
    <row r="15" spans="2:19" ht="15.75">
      <c r="B15" s="99"/>
      <c r="C15" s="97" t="s">
        <v>206</v>
      </c>
      <c r="D15" s="97"/>
      <c r="E15" s="97"/>
      <c r="F15" s="97"/>
      <c r="G15" s="98"/>
      <c r="H15" s="98"/>
      <c r="I15" s="98"/>
      <c r="J15" s="97"/>
      <c r="K15" s="97"/>
      <c r="L15" s="97"/>
      <c r="M15" s="97"/>
      <c r="N15" s="97"/>
      <c r="O15" s="97"/>
      <c r="P15" s="97"/>
      <c r="Q15" s="97"/>
      <c r="R15" s="97"/>
      <c r="S15" s="97"/>
    </row>
    <row r="16" spans="2:19" ht="15.75">
      <c r="B16" s="99" t="s">
        <v>25</v>
      </c>
      <c r="C16" s="97" t="s">
        <v>149</v>
      </c>
      <c r="D16" s="97"/>
      <c r="E16" s="97"/>
      <c r="F16" s="97"/>
      <c r="G16" s="98"/>
      <c r="H16" s="98"/>
      <c r="I16" s="98"/>
      <c r="J16" s="97"/>
      <c r="K16" s="97"/>
      <c r="L16" s="97"/>
      <c r="M16" s="97"/>
      <c r="N16" s="97"/>
      <c r="O16" s="97"/>
      <c r="P16" s="97"/>
      <c r="Q16" s="97"/>
      <c r="R16" s="97"/>
      <c r="S16" s="97"/>
    </row>
    <row r="17" spans="2:19" ht="15.75">
      <c r="B17" s="99"/>
      <c r="C17" s="97" t="s">
        <v>137</v>
      </c>
      <c r="D17" s="97"/>
      <c r="E17" s="97"/>
      <c r="F17" s="97"/>
      <c r="G17" s="98"/>
      <c r="H17" s="98"/>
      <c r="I17" s="98"/>
      <c r="J17" s="97"/>
      <c r="K17" s="97"/>
      <c r="L17" s="97"/>
      <c r="M17" s="97"/>
      <c r="N17" s="97"/>
      <c r="O17" s="97"/>
      <c r="P17" s="97"/>
      <c r="Q17" s="97"/>
      <c r="R17" s="97"/>
      <c r="S17" s="97"/>
    </row>
    <row r="18" spans="1:19" ht="15">
      <c r="A18" s="53" t="s">
        <v>3</v>
      </c>
      <c r="B18" s="55" t="s">
        <v>138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</row>
    <row r="19" spans="2:19" ht="15.75">
      <c r="B19" s="116" t="s">
        <v>155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</row>
    <row r="20" spans="2:19" ht="15">
      <c r="B20" s="55" t="s">
        <v>145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</row>
    <row r="21" spans="2:19" ht="15">
      <c r="B21" s="55" t="s">
        <v>146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</row>
    <row r="22" spans="2:19" ht="15">
      <c r="B22" s="55" t="s">
        <v>152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</row>
    <row r="23" spans="2:19" ht="15">
      <c r="B23" s="55" t="s">
        <v>51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</row>
    <row r="24" spans="2:19" ht="15">
      <c r="B24" s="55" t="s">
        <v>78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</row>
    <row r="25" spans="2:19" ht="15.75">
      <c r="B25" s="55"/>
      <c r="C25" s="56" t="s">
        <v>49</v>
      </c>
      <c r="D25" s="57" t="s">
        <v>50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</row>
    <row r="26" spans="2:4" ht="15.75">
      <c r="B26" s="53" t="s">
        <v>127</v>
      </c>
      <c r="C26" s="58" t="s">
        <v>139</v>
      </c>
      <c r="D26" s="59" t="s">
        <v>211</v>
      </c>
    </row>
    <row r="27" spans="2:5" ht="15.75">
      <c r="B27" s="53"/>
      <c r="C27" s="58"/>
      <c r="D27" s="59"/>
      <c r="E27" s="54" t="s">
        <v>47</v>
      </c>
    </row>
    <row r="28" spans="2:5" ht="15.75">
      <c r="B28" s="53"/>
      <c r="C28" s="58"/>
      <c r="D28" s="59"/>
      <c r="E28" s="54" t="s">
        <v>46</v>
      </c>
    </row>
    <row r="29" spans="2:5" ht="15.75">
      <c r="B29" s="53"/>
      <c r="C29" s="58"/>
      <c r="D29" s="59"/>
      <c r="E29" s="54" t="s">
        <v>48</v>
      </c>
    </row>
    <row r="30" spans="2:4" ht="15.75">
      <c r="B30" s="53" t="s">
        <v>128</v>
      </c>
      <c r="C30" s="58" t="s">
        <v>214</v>
      </c>
      <c r="D30" s="59" t="s">
        <v>215</v>
      </c>
    </row>
    <row r="31" spans="2:4" ht="15.75">
      <c r="B31" s="53" t="s">
        <v>129</v>
      </c>
      <c r="C31" s="58" t="s">
        <v>21</v>
      </c>
      <c r="D31" s="59" t="s">
        <v>26</v>
      </c>
    </row>
    <row r="32" spans="2:5" ht="15.75">
      <c r="B32" s="53"/>
      <c r="C32" s="58"/>
      <c r="E32" s="54" t="s">
        <v>20</v>
      </c>
    </row>
    <row r="33" spans="2:4" ht="15.75">
      <c r="B33" s="53" t="s">
        <v>130</v>
      </c>
      <c r="C33" s="58" t="s">
        <v>52</v>
      </c>
      <c r="D33" s="59" t="s">
        <v>53</v>
      </c>
    </row>
    <row r="34" spans="2:4" ht="15.75">
      <c r="B34" s="53" t="s">
        <v>131</v>
      </c>
      <c r="C34" s="58" t="s">
        <v>90</v>
      </c>
      <c r="D34" s="59" t="s">
        <v>91</v>
      </c>
    </row>
    <row r="35" spans="2:4" ht="15.75">
      <c r="B35" s="53" t="s">
        <v>132</v>
      </c>
      <c r="C35" s="58" t="s">
        <v>54</v>
      </c>
      <c r="D35" s="59" t="s">
        <v>141</v>
      </c>
    </row>
    <row r="36" spans="2:6" ht="15.75">
      <c r="B36" s="53"/>
      <c r="C36" s="58"/>
      <c r="E36" s="54" t="s">
        <v>27</v>
      </c>
      <c r="F36" s="59" t="s">
        <v>140</v>
      </c>
    </row>
    <row r="37" spans="2:6" ht="15.75">
      <c r="B37" s="53"/>
      <c r="C37" s="58"/>
      <c r="E37" s="54" t="s">
        <v>28</v>
      </c>
      <c r="F37" s="59" t="s">
        <v>30</v>
      </c>
    </row>
    <row r="38" spans="2:6" ht="15.75">
      <c r="B38" s="53"/>
      <c r="C38" s="58"/>
      <c r="E38" s="54" t="s">
        <v>29</v>
      </c>
      <c r="F38" s="59" t="s">
        <v>31</v>
      </c>
    </row>
    <row r="39" spans="2:5" ht="15.75">
      <c r="B39" s="53"/>
      <c r="C39" s="58"/>
      <c r="E39" s="54" t="s">
        <v>142</v>
      </c>
    </row>
    <row r="40" spans="2:19" ht="15.75">
      <c r="B40" s="53"/>
      <c r="C40" s="58"/>
      <c r="E40" s="60" t="s">
        <v>36</v>
      </c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</row>
    <row r="41" spans="2:19" ht="15.75">
      <c r="B41" s="53"/>
      <c r="C41" s="58"/>
      <c r="E41" s="61" t="s">
        <v>143</v>
      </c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</row>
    <row r="42" spans="2:4" ht="15.75">
      <c r="B42" s="53" t="s">
        <v>133</v>
      </c>
      <c r="C42" s="58" t="s">
        <v>55</v>
      </c>
      <c r="D42" s="59" t="s">
        <v>213</v>
      </c>
    </row>
    <row r="43" spans="2:4" ht="15.75">
      <c r="B43" s="53" t="s">
        <v>134</v>
      </c>
      <c r="C43" s="58" t="s">
        <v>56</v>
      </c>
      <c r="D43" s="59" t="s">
        <v>32</v>
      </c>
    </row>
    <row r="44" spans="2:5" ht="15.75">
      <c r="B44" s="53"/>
      <c r="C44" s="58"/>
      <c r="E44" s="54" t="s">
        <v>33</v>
      </c>
    </row>
    <row r="45" spans="2:5" ht="15.75">
      <c r="B45" s="53"/>
      <c r="C45" s="58"/>
      <c r="E45" s="54" t="s">
        <v>34</v>
      </c>
    </row>
    <row r="46" spans="2:5" ht="15.75">
      <c r="B46" s="53"/>
      <c r="C46" s="58"/>
      <c r="E46" s="54" t="s">
        <v>35</v>
      </c>
    </row>
    <row r="47" spans="2:19" ht="15.75">
      <c r="B47" s="53"/>
      <c r="C47" s="58"/>
      <c r="E47" s="60" t="s">
        <v>36</v>
      </c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</row>
    <row r="48" spans="2:19" ht="15.75">
      <c r="B48" s="53"/>
      <c r="C48" s="58"/>
      <c r="E48" s="61" t="s">
        <v>37</v>
      </c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</row>
    <row r="49" spans="2:4" ht="15.75">
      <c r="B49" s="53" t="s">
        <v>135</v>
      </c>
      <c r="C49" s="58" t="s">
        <v>57</v>
      </c>
      <c r="D49" s="59" t="s">
        <v>38</v>
      </c>
    </row>
    <row r="50" spans="2:5" ht="15.75">
      <c r="B50" s="53"/>
      <c r="C50" s="58"/>
      <c r="E50" s="54" t="s">
        <v>39</v>
      </c>
    </row>
    <row r="51" spans="2:4" ht="15.75">
      <c r="B51" s="53" t="s">
        <v>136</v>
      </c>
      <c r="C51" s="58" t="s">
        <v>58</v>
      </c>
      <c r="D51" s="59" t="s">
        <v>40</v>
      </c>
    </row>
    <row r="52" spans="2:5" ht="15.75">
      <c r="B52" s="53"/>
      <c r="C52" s="58"/>
      <c r="E52" s="54" t="s">
        <v>41</v>
      </c>
    </row>
    <row r="53" spans="2:4" ht="15.75">
      <c r="B53" s="53" t="s">
        <v>216</v>
      </c>
      <c r="C53" s="58" t="s">
        <v>59</v>
      </c>
      <c r="D53" s="59" t="s">
        <v>42</v>
      </c>
    </row>
    <row r="54" spans="2:5" ht="15.75">
      <c r="B54" s="62"/>
      <c r="C54" s="58"/>
      <c r="E54" s="54" t="s">
        <v>43</v>
      </c>
    </row>
    <row r="55" spans="1:19" ht="15.75">
      <c r="A55" s="53" t="s">
        <v>4</v>
      </c>
      <c r="B55" s="63" t="s">
        <v>92</v>
      </c>
      <c r="C55" s="64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</row>
    <row r="56" spans="2:3" ht="15.75">
      <c r="B56" s="66" t="s">
        <v>156</v>
      </c>
      <c r="C56" s="58"/>
    </row>
    <row r="57" spans="2:19" ht="15">
      <c r="B57" s="62"/>
      <c r="C57" s="67" t="s">
        <v>44</v>
      </c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</row>
    <row r="58" spans="2:19" ht="15">
      <c r="B58" s="62"/>
      <c r="C58" s="68" t="s">
        <v>45</v>
      </c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</row>
    <row r="59" spans="1:3" ht="15.75">
      <c r="A59" s="53" t="s">
        <v>5</v>
      </c>
      <c r="B59" s="66" t="s">
        <v>228</v>
      </c>
      <c r="C59" s="58"/>
    </row>
    <row r="60" ht="15">
      <c r="B60" s="66" t="s">
        <v>229</v>
      </c>
    </row>
    <row r="61" spans="2:3" ht="15.75">
      <c r="B61" s="66" t="s">
        <v>144</v>
      </c>
      <c r="C61" s="58"/>
    </row>
    <row r="63" spans="1:9" s="70" customFormat="1" ht="21">
      <c r="A63" s="69"/>
      <c r="C63" s="70" t="s">
        <v>77</v>
      </c>
      <c r="I63" s="118" t="s">
        <v>157</v>
      </c>
    </row>
    <row r="64" spans="1:9" s="70" customFormat="1" ht="21">
      <c r="A64" s="69"/>
      <c r="C64" s="70" t="s">
        <v>75</v>
      </c>
      <c r="I64" s="119" t="s">
        <v>158</v>
      </c>
    </row>
    <row r="65" spans="1:9" s="70" customFormat="1" ht="21">
      <c r="A65" s="69"/>
      <c r="C65" s="70" t="s">
        <v>76</v>
      </c>
      <c r="I65" s="119" t="s">
        <v>159</v>
      </c>
    </row>
    <row r="66" spans="1:12" ht="15">
      <c r="A66" s="199"/>
      <c r="B66" s="201"/>
      <c r="C66" s="202"/>
      <c r="D66" s="202"/>
      <c r="E66" s="202"/>
      <c r="F66" s="202"/>
      <c r="G66" s="202"/>
      <c r="H66" s="202"/>
      <c r="I66" s="202"/>
      <c r="J66" s="202"/>
      <c r="K66" s="202"/>
      <c r="L66" s="202"/>
    </row>
    <row r="67" spans="1:12" ht="15">
      <c r="A67" s="200"/>
      <c r="B67" s="77" t="s">
        <v>109</v>
      </c>
      <c r="C67" s="77" t="s">
        <v>108</v>
      </c>
      <c r="D67" s="206" t="s">
        <v>114</v>
      </c>
      <c r="E67" s="206"/>
      <c r="F67" s="206"/>
      <c r="G67" s="203" t="s">
        <v>150</v>
      </c>
      <c r="H67" s="204"/>
      <c r="I67" s="204"/>
      <c r="J67" s="204"/>
      <c r="K67" s="204"/>
      <c r="L67" s="204"/>
    </row>
    <row r="68" spans="1:12" ht="15">
      <c r="A68" s="200"/>
      <c r="B68" s="78">
        <f>C68</f>
        <v>42095</v>
      </c>
      <c r="C68" s="117">
        <v>42095</v>
      </c>
      <c r="D68" s="205" t="s">
        <v>115</v>
      </c>
      <c r="E68" s="205"/>
      <c r="F68" s="205"/>
      <c r="G68" s="204"/>
      <c r="H68" s="204"/>
      <c r="I68" s="204"/>
      <c r="J68" s="204"/>
      <c r="K68" s="204"/>
      <c r="L68" s="204"/>
    </row>
    <row r="69" spans="1:12" ht="15">
      <c r="A69" s="200"/>
      <c r="B69" s="78">
        <f>C69</f>
        <v>42277</v>
      </c>
      <c r="C69" s="117">
        <v>42277</v>
      </c>
      <c r="D69" s="205" t="s">
        <v>116</v>
      </c>
      <c r="E69" s="205"/>
      <c r="F69" s="205"/>
      <c r="G69" s="204"/>
      <c r="H69" s="204"/>
      <c r="I69" s="204"/>
      <c r="J69" s="204"/>
      <c r="K69" s="204"/>
      <c r="L69" s="204"/>
    </row>
    <row r="70" spans="1:12" ht="15">
      <c r="A70" s="200"/>
      <c r="B70" s="78">
        <f>C70</f>
        <v>42461</v>
      </c>
      <c r="C70" s="117">
        <v>42461</v>
      </c>
      <c r="D70" s="205" t="s">
        <v>117</v>
      </c>
      <c r="E70" s="205"/>
      <c r="F70" s="205"/>
      <c r="G70" s="204"/>
      <c r="H70" s="204"/>
      <c r="I70" s="204"/>
      <c r="J70" s="204"/>
      <c r="K70" s="204"/>
      <c r="L70" s="204"/>
    </row>
    <row r="71" spans="1:12" ht="15">
      <c r="A71" s="200"/>
      <c r="B71" s="78">
        <f>C71</f>
        <v>42643</v>
      </c>
      <c r="C71" s="117">
        <v>42643</v>
      </c>
      <c r="D71" s="205" t="s">
        <v>118</v>
      </c>
      <c r="E71" s="205"/>
      <c r="F71" s="205"/>
      <c r="G71" s="204"/>
      <c r="H71" s="204"/>
      <c r="I71" s="204"/>
      <c r="J71" s="204"/>
      <c r="K71" s="204"/>
      <c r="L71" s="204"/>
    </row>
    <row r="72" spans="1:7" ht="15.75">
      <c r="A72" s="197" t="s">
        <v>203</v>
      </c>
      <c r="B72" s="139"/>
      <c r="C72" s="196" t="s">
        <v>207</v>
      </c>
      <c r="D72" s="196"/>
      <c r="E72" s="196"/>
      <c r="F72" s="196"/>
      <c r="G72" s="140" t="s">
        <v>208</v>
      </c>
    </row>
    <row r="73" spans="1:7" ht="15" customHeight="1">
      <c r="A73" s="198"/>
      <c r="B73" s="136">
        <v>1</v>
      </c>
      <c r="C73" s="137" t="s">
        <v>60</v>
      </c>
      <c r="D73" s="138"/>
      <c r="E73" s="138"/>
      <c r="F73" s="138"/>
      <c r="G73" s="121" t="s">
        <v>186</v>
      </c>
    </row>
    <row r="74" spans="1:7" ht="15">
      <c r="A74" s="198"/>
      <c r="B74" s="136">
        <v>2</v>
      </c>
      <c r="C74" s="137" t="s">
        <v>170</v>
      </c>
      <c r="D74" s="138"/>
      <c r="E74" s="138"/>
      <c r="F74" s="138"/>
      <c r="G74" s="121" t="s">
        <v>187</v>
      </c>
    </row>
    <row r="75" spans="1:7" ht="15">
      <c r="A75" s="198"/>
      <c r="B75" s="136">
        <v>3</v>
      </c>
      <c r="C75" s="137" t="s">
        <v>171</v>
      </c>
      <c r="D75" s="138"/>
      <c r="E75" s="138"/>
      <c r="F75" s="138"/>
      <c r="G75" s="121" t="s">
        <v>188</v>
      </c>
    </row>
    <row r="76" spans="1:7" ht="15">
      <c r="A76" s="198"/>
      <c r="B76" s="136">
        <v>4</v>
      </c>
      <c r="C76" s="137" t="s">
        <v>68</v>
      </c>
      <c r="D76" s="138"/>
      <c r="E76" s="138"/>
      <c r="F76" s="138"/>
      <c r="G76" s="121" t="s">
        <v>68</v>
      </c>
    </row>
    <row r="77" spans="1:7" ht="15">
      <c r="A77" s="198"/>
      <c r="B77" s="136">
        <v>5</v>
      </c>
      <c r="C77" s="137" t="s">
        <v>69</v>
      </c>
      <c r="D77" s="138"/>
      <c r="E77" s="138"/>
      <c r="F77" s="138"/>
      <c r="G77" s="121" t="s">
        <v>69</v>
      </c>
    </row>
    <row r="78" spans="1:7" ht="15">
      <c r="A78" s="198"/>
      <c r="B78" s="136">
        <v>6</v>
      </c>
      <c r="C78" s="137" t="s">
        <v>172</v>
      </c>
      <c r="D78" s="138"/>
      <c r="E78" s="138"/>
      <c r="F78" s="138"/>
      <c r="G78" s="121" t="s">
        <v>189</v>
      </c>
    </row>
    <row r="79" spans="1:7" ht="15">
      <c r="A79" s="198"/>
      <c r="B79" s="136">
        <v>7</v>
      </c>
      <c r="C79" s="137" t="s">
        <v>70</v>
      </c>
      <c r="D79" s="138"/>
      <c r="E79" s="138"/>
      <c r="F79" s="138"/>
      <c r="G79" s="121" t="s">
        <v>70</v>
      </c>
    </row>
    <row r="80" spans="1:7" ht="15">
      <c r="A80" s="198"/>
      <c r="B80" s="136">
        <v>8</v>
      </c>
      <c r="C80" s="137" t="s">
        <v>71</v>
      </c>
      <c r="D80" s="138"/>
      <c r="E80" s="138"/>
      <c r="F80" s="138"/>
      <c r="G80" s="121" t="s">
        <v>71</v>
      </c>
    </row>
    <row r="81" spans="1:7" ht="15">
      <c r="A81" s="198"/>
      <c r="B81" s="136">
        <v>9</v>
      </c>
      <c r="C81" s="137" t="s">
        <v>72</v>
      </c>
      <c r="D81" s="138"/>
      <c r="E81" s="138"/>
      <c r="F81" s="138"/>
      <c r="G81" s="121" t="s">
        <v>72</v>
      </c>
    </row>
    <row r="82" spans="1:7" ht="15">
      <c r="A82" s="198"/>
      <c r="B82" s="136">
        <v>10</v>
      </c>
      <c r="C82" s="137" t="s">
        <v>173</v>
      </c>
      <c r="D82" s="138"/>
      <c r="E82" s="138"/>
      <c r="F82" s="138"/>
      <c r="G82" s="121" t="s">
        <v>73</v>
      </c>
    </row>
    <row r="83" spans="1:7" ht="15">
      <c r="A83" s="198"/>
      <c r="B83" s="136">
        <v>11</v>
      </c>
      <c r="C83" s="137" t="s">
        <v>174</v>
      </c>
      <c r="D83" s="138"/>
      <c r="E83" s="138"/>
      <c r="F83" s="138"/>
      <c r="G83" s="121" t="s">
        <v>190</v>
      </c>
    </row>
    <row r="84" spans="1:7" ht="15">
      <c r="A84" s="198"/>
      <c r="B84" s="136">
        <v>12</v>
      </c>
      <c r="C84" s="137" t="s">
        <v>175</v>
      </c>
      <c r="D84" s="138"/>
      <c r="E84" s="138"/>
      <c r="F84" s="138"/>
      <c r="G84" s="121" t="s">
        <v>191</v>
      </c>
    </row>
    <row r="85" spans="1:7" ht="15">
      <c r="A85" s="198"/>
      <c r="B85" s="136">
        <v>13</v>
      </c>
      <c r="C85" s="137" t="s">
        <v>176</v>
      </c>
      <c r="D85" s="138"/>
      <c r="E85" s="138"/>
      <c r="F85" s="138"/>
      <c r="G85" s="121" t="s">
        <v>192</v>
      </c>
    </row>
    <row r="86" spans="1:7" ht="15">
      <c r="A86" s="198"/>
      <c r="B86" s="136">
        <v>14</v>
      </c>
      <c r="C86" s="137" t="s">
        <v>177</v>
      </c>
      <c r="D86" s="138"/>
      <c r="E86" s="138"/>
      <c r="F86" s="138"/>
      <c r="G86" s="121" t="s">
        <v>193</v>
      </c>
    </row>
    <row r="87" spans="1:7" ht="15">
      <c r="A87" s="198"/>
      <c r="B87" s="136">
        <v>15</v>
      </c>
      <c r="C87" s="137" t="s">
        <v>178</v>
      </c>
      <c r="D87" s="138"/>
      <c r="E87" s="138"/>
      <c r="F87" s="138"/>
      <c r="G87" s="121" t="s">
        <v>194</v>
      </c>
    </row>
    <row r="88" spans="1:7" ht="15">
      <c r="A88" s="198"/>
      <c r="B88" s="136">
        <v>16</v>
      </c>
      <c r="C88" s="137" t="s">
        <v>179</v>
      </c>
      <c r="D88" s="138"/>
      <c r="E88" s="138"/>
      <c r="F88" s="138"/>
      <c r="G88" s="121" t="s">
        <v>195</v>
      </c>
    </row>
    <row r="89" spans="1:7" ht="15">
      <c r="A89" s="198"/>
      <c r="B89" s="136">
        <v>17</v>
      </c>
      <c r="C89" s="137" t="s">
        <v>180</v>
      </c>
      <c r="D89" s="138"/>
      <c r="E89" s="138"/>
      <c r="F89" s="138"/>
      <c r="G89" s="121" t="s">
        <v>196</v>
      </c>
    </row>
    <row r="90" spans="1:7" ht="15">
      <c r="A90" s="198"/>
      <c r="B90" s="136">
        <v>18</v>
      </c>
      <c r="C90" s="137" t="s">
        <v>181</v>
      </c>
      <c r="D90" s="138"/>
      <c r="E90" s="138"/>
      <c r="F90" s="138"/>
      <c r="G90" s="121" t="s">
        <v>197</v>
      </c>
    </row>
    <row r="91" spans="1:7" ht="15">
      <c r="A91" s="198"/>
      <c r="B91" s="136">
        <v>19</v>
      </c>
      <c r="C91" s="137" t="s">
        <v>74</v>
      </c>
      <c r="D91" s="138"/>
      <c r="E91" s="138"/>
      <c r="F91" s="138"/>
      <c r="G91" s="121" t="s">
        <v>198</v>
      </c>
    </row>
    <row r="92" spans="1:7" ht="15">
      <c r="A92" s="198"/>
      <c r="B92" s="136">
        <v>20</v>
      </c>
      <c r="C92" s="137" t="s">
        <v>182</v>
      </c>
      <c r="D92" s="138"/>
      <c r="E92" s="138"/>
      <c r="F92" s="138"/>
      <c r="G92" s="121" t="s">
        <v>199</v>
      </c>
    </row>
    <row r="93" spans="1:7" ht="15">
      <c r="A93" s="198"/>
      <c r="B93" s="136">
        <v>21</v>
      </c>
      <c r="C93" s="137" t="s">
        <v>183</v>
      </c>
      <c r="D93" s="138"/>
      <c r="E93" s="138"/>
      <c r="F93" s="138"/>
      <c r="G93" s="121" t="s">
        <v>200</v>
      </c>
    </row>
    <row r="94" spans="1:7" ht="15">
      <c r="A94" s="198"/>
      <c r="B94" s="136">
        <v>22</v>
      </c>
      <c r="C94" s="137" t="s">
        <v>184</v>
      </c>
      <c r="D94" s="138"/>
      <c r="E94" s="138"/>
      <c r="F94" s="138"/>
      <c r="G94" s="121" t="s">
        <v>201</v>
      </c>
    </row>
    <row r="95" spans="1:7" ht="15">
      <c r="A95" s="198"/>
      <c r="B95" s="136">
        <v>23</v>
      </c>
      <c r="C95" s="137" t="s">
        <v>185</v>
      </c>
      <c r="D95" s="138"/>
      <c r="E95" s="138"/>
      <c r="F95" s="138"/>
      <c r="G95" s="121" t="s">
        <v>202</v>
      </c>
    </row>
  </sheetData>
  <sheetProtection password="C69B" sheet="1" objects="1" scenarios="1" selectLockedCells="1"/>
  <mergeCells count="10">
    <mergeCell ref="C72:F72"/>
    <mergeCell ref="A72:A95"/>
    <mergeCell ref="A66:A71"/>
    <mergeCell ref="B66:L66"/>
    <mergeCell ref="G67:L71"/>
    <mergeCell ref="D71:F71"/>
    <mergeCell ref="D70:F70"/>
    <mergeCell ref="D69:F69"/>
    <mergeCell ref="D68:F68"/>
    <mergeCell ref="D67:F67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7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1"/>
  <dimension ref="A1:S34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9" width="9.140625" style="1" customWidth="1"/>
    <col min="20" max="16384" width="9.140625" style="2" customWidth="1"/>
  </cols>
  <sheetData>
    <row r="1" spans="1:10" ht="31.5" customHeight="1">
      <c r="A1" s="221" t="str">
        <f>'Ex'!A1</f>
        <v>67. OGÓLNOPOLSKA
WYSTAWA
GOŁĘBI POCZTOWYCH</v>
      </c>
      <c r="B1" s="215">
        <f>Rep!A13</f>
        <v>0</v>
      </c>
      <c r="C1" s="216"/>
      <c r="D1" s="96" t="s">
        <v>94</v>
      </c>
      <c r="E1" s="245" t="s">
        <v>288</v>
      </c>
      <c r="F1" s="245"/>
      <c r="G1" s="246"/>
      <c r="H1" s="95">
        <v>0</v>
      </c>
      <c r="I1" s="1">
        <v>1</v>
      </c>
      <c r="J1" s="1" t="str">
        <f>Info!C73</f>
        <v>niebieska</v>
      </c>
    </row>
    <row r="2" spans="1:14" ht="15.75" customHeight="1" thickBot="1">
      <c r="A2" s="222"/>
      <c r="B2" s="217"/>
      <c r="C2" s="218"/>
      <c r="D2" s="24" t="s">
        <v>95</v>
      </c>
      <c r="E2" s="243" t="s">
        <v>60</v>
      </c>
      <c r="F2" s="243"/>
      <c r="G2" s="244"/>
      <c r="H2" s="91" t="s">
        <v>96</v>
      </c>
      <c r="I2" s="1">
        <v>2</v>
      </c>
      <c r="J2" s="1" t="str">
        <f>Info!C74</f>
        <v>niebiesko-nakr.</v>
      </c>
      <c r="M2" s="113">
        <f>Info!B68</f>
        <v>42095</v>
      </c>
      <c r="N2" s="114" t="s">
        <v>111</v>
      </c>
    </row>
    <row r="3" spans="1:14" ht="21.75" customHeight="1" thickBot="1">
      <c r="A3" s="222"/>
      <c r="B3" s="211" t="s">
        <v>209</v>
      </c>
      <c r="C3" s="212"/>
      <c r="D3" s="209" t="s">
        <v>97</v>
      </c>
      <c r="E3" s="209"/>
      <c r="F3" s="209"/>
      <c r="G3" s="209"/>
      <c r="H3" s="210"/>
      <c r="I3" s="1">
        <v>3</v>
      </c>
      <c r="J3" s="1" t="str">
        <f>Info!C75</f>
        <v>ciemno-nakrap.</v>
      </c>
      <c r="M3" s="113">
        <f>Info!B69</f>
        <v>42277</v>
      </c>
      <c r="N3" s="114" t="s">
        <v>110</v>
      </c>
    </row>
    <row r="4" spans="1:14" ht="31.5" customHeight="1">
      <c r="A4" s="222"/>
      <c r="B4" s="4" t="s">
        <v>98</v>
      </c>
      <c r="C4" s="5" t="s">
        <v>99</v>
      </c>
      <c r="D4" s="5" t="s">
        <v>100</v>
      </c>
      <c r="E4" s="6" t="s">
        <v>0</v>
      </c>
      <c r="F4" s="5" t="s">
        <v>101</v>
      </c>
      <c r="G4" s="5" t="s">
        <v>102</v>
      </c>
      <c r="H4" s="7" t="s">
        <v>103</v>
      </c>
      <c r="I4" s="1">
        <v>4</v>
      </c>
      <c r="J4" s="1" t="str">
        <f>Info!C76</f>
        <v>ciemna</v>
      </c>
      <c r="M4" s="113">
        <f>Info!B70</f>
        <v>42461</v>
      </c>
      <c r="N4" s="115" t="s">
        <v>112</v>
      </c>
    </row>
    <row r="5" spans="1:19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89</v>
      </c>
      <c r="F5" s="11" t="s">
        <v>16</v>
      </c>
      <c r="G5" s="11" t="s">
        <v>12</v>
      </c>
      <c r="H5" s="71" t="s">
        <v>11</v>
      </c>
      <c r="I5" s="1">
        <v>5</v>
      </c>
      <c r="J5" s="1" t="str">
        <f>Info!C77</f>
        <v>czarna</v>
      </c>
      <c r="K5" s="13"/>
      <c r="L5" s="13"/>
      <c r="M5" s="113">
        <f>Info!B71</f>
        <v>42643</v>
      </c>
      <c r="N5" s="114" t="s">
        <v>113</v>
      </c>
      <c r="O5" s="13"/>
      <c r="P5" s="13"/>
      <c r="Q5" s="13"/>
      <c r="R5" s="13"/>
      <c r="S5" s="13"/>
    </row>
    <row r="6" spans="1:13" ht="18" customHeight="1">
      <c r="A6" s="15"/>
      <c r="B6" s="16" t="s">
        <v>1</v>
      </c>
      <c r="C6" s="189">
        <v>42120</v>
      </c>
      <c r="D6" s="79" t="s">
        <v>289</v>
      </c>
      <c r="E6" s="81">
        <v>139.23</v>
      </c>
      <c r="F6" s="82">
        <v>4094</v>
      </c>
      <c r="G6" s="82">
        <v>81</v>
      </c>
      <c r="H6" s="83">
        <v>79</v>
      </c>
      <c r="I6" s="1">
        <v>6</v>
      </c>
      <c r="J6" s="1" t="str">
        <f>Info!C78</f>
        <v>czerwono-nakr.</v>
      </c>
      <c r="L6" s="114">
        <f>IF(AND(C6&gt;=$M$2,C6&lt;=$M$3,E6&gt;=100,E6&lt;=1500,F6&gt;=150,H6&gt;=20),E6,0)</f>
        <v>139.23</v>
      </c>
      <c r="M6" s="114">
        <f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89">
        <v>42133</v>
      </c>
      <c r="D7" s="79" t="s">
        <v>290</v>
      </c>
      <c r="E7" s="81">
        <v>267.75</v>
      </c>
      <c r="F7" s="82">
        <v>3977</v>
      </c>
      <c r="G7" s="84">
        <v>463</v>
      </c>
      <c r="H7" s="83">
        <v>83</v>
      </c>
      <c r="I7" s="1">
        <v>7</v>
      </c>
      <c r="J7" s="1" t="str">
        <f>Info!C79</f>
        <v>czerwona</v>
      </c>
      <c r="L7" s="114">
        <f aca="true" t="shared" si="0" ref="L7:L25">IF(AND(C7&gt;=$M$2,C7&lt;=$M$3,E7&gt;=100,E7&lt;=1500,F7&gt;=150,H7&gt;=20),E7,0)</f>
        <v>267.75</v>
      </c>
      <c r="M7" s="114">
        <f aca="true" t="shared" si="1" ref="M7:M25">IF(AND(C7&gt;=$M$4,C7&lt;=$M$5,E7&gt;=100,E7&lt;=1500,F7&gt;=150,H7&gt;=20),E7,0)</f>
        <v>0</v>
      </c>
    </row>
    <row r="8" spans="1:13" ht="18" customHeight="1">
      <c r="A8" s="15"/>
      <c r="B8" s="17" t="s">
        <v>3</v>
      </c>
      <c r="C8" s="189">
        <v>42140</v>
      </c>
      <c r="D8" s="79" t="s">
        <v>291</v>
      </c>
      <c r="E8" s="81">
        <v>329.01</v>
      </c>
      <c r="F8" s="82">
        <v>3710</v>
      </c>
      <c r="G8" s="84">
        <v>209</v>
      </c>
      <c r="H8" s="83">
        <v>81</v>
      </c>
      <c r="I8" s="1">
        <v>8</v>
      </c>
      <c r="J8" s="1" t="str">
        <f>Info!C80</f>
        <v>płowa</v>
      </c>
      <c r="L8" s="114">
        <f t="shared" si="0"/>
        <v>329.01</v>
      </c>
      <c r="M8" s="114">
        <f t="shared" si="1"/>
        <v>0</v>
      </c>
    </row>
    <row r="9" spans="1:13" ht="18" customHeight="1">
      <c r="A9" s="15"/>
      <c r="B9" s="17" t="s">
        <v>4</v>
      </c>
      <c r="C9" s="189">
        <v>42148</v>
      </c>
      <c r="D9" s="79" t="s">
        <v>292</v>
      </c>
      <c r="E9" s="81">
        <v>545.13</v>
      </c>
      <c r="F9" s="82">
        <v>2879</v>
      </c>
      <c r="G9" s="84">
        <v>218</v>
      </c>
      <c r="H9" s="83">
        <v>78</v>
      </c>
      <c r="I9" s="1">
        <v>9</v>
      </c>
      <c r="J9" s="1" t="str">
        <f>Info!C81</f>
        <v>biała</v>
      </c>
      <c r="L9" s="114">
        <f t="shared" si="0"/>
        <v>545.13</v>
      </c>
      <c r="M9" s="114">
        <f t="shared" si="1"/>
        <v>0</v>
      </c>
    </row>
    <row r="10" spans="1:13" ht="18" customHeight="1">
      <c r="A10" s="3"/>
      <c r="B10" s="17" t="s">
        <v>5</v>
      </c>
      <c r="C10" s="189">
        <v>42148</v>
      </c>
      <c r="D10" s="79" t="s">
        <v>293</v>
      </c>
      <c r="E10" s="81">
        <v>329.01</v>
      </c>
      <c r="F10" s="82">
        <v>1866</v>
      </c>
      <c r="G10" s="84">
        <v>350</v>
      </c>
      <c r="H10" s="83">
        <v>46</v>
      </c>
      <c r="I10" s="1">
        <v>10</v>
      </c>
      <c r="J10" s="1" t="str">
        <f>Info!C82</f>
        <v>szpakowata</v>
      </c>
      <c r="L10" s="114">
        <f t="shared" si="0"/>
        <v>329.01</v>
      </c>
      <c r="M10" s="114">
        <f t="shared" si="1"/>
        <v>0</v>
      </c>
    </row>
    <row r="11" spans="1:13" ht="18" customHeight="1">
      <c r="A11" s="3"/>
      <c r="B11" s="17" t="s">
        <v>6</v>
      </c>
      <c r="C11" s="189">
        <v>42491</v>
      </c>
      <c r="D11" s="79" t="s">
        <v>294</v>
      </c>
      <c r="E11" s="81">
        <v>146.41</v>
      </c>
      <c r="F11" s="82">
        <v>4094</v>
      </c>
      <c r="G11" s="84">
        <v>624</v>
      </c>
      <c r="H11" s="83">
        <v>79</v>
      </c>
      <c r="I11" s="1">
        <v>11</v>
      </c>
      <c r="J11" s="1" t="str">
        <f>Info!C83</f>
        <v>niebiesko-pstra</v>
      </c>
      <c r="L11" s="114">
        <f t="shared" si="0"/>
        <v>0</v>
      </c>
      <c r="M11" s="114">
        <f t="shared" si="1"/>
        <v>146.41</v>
      </c>
    </row>
    <row r="12" spans="1:13" ht="18" customHeight="1">
      <c r="A12" s="141" t="str">
        <f>'Ex'!A12</f>
        <v>TARGI KIELCE</v>
      </c>
      <c r="B12" s="17" t="s">
        <v>7</v>
      </c>
      <c r="C12" s="189">
        <v>42526</v>
      </c>
      <c r="D12" s="79" t="s">
        <v>295</v>
      </c>
      <c r="E12" s="81">
        <v>328.1</v>
      </c>
      <c r="F12" s="82">
        <v>3171</v>
      </c>
      <c r="G12" s="84">
        <v>632</v>
      </c>
      <c r="H12" s="83">
        <v>77</v>
      </c>
      <c r="I12" s="1">
        <v>12</v>
      </c>
      <c r="J12" s="1" t="str">
        <f>Info!C84</f>
        <v>nieb-nakr-pstra</v>
      </c>
      <c r="L12" s="114">
        <f t="shared" si="0"/>
        <v>0</v>
      </c>
      <c r="M12" s="114">
        <f t="shared" si="1"/>
        <v>328.1</v>
      </c>
    </row>
    <row r="13" spans="1:13" ht="18" customHeight="1">
      <c r="A13" s="141" t="str">
        <f>'Ex'!A13</f>
        <v>13 - 15 styczeń 2017 roku</v>
      </c>
      <c r="B13" s="17" t="s">
        <v>8</v>
      </c>
      <c r="C13" s="189">
        <v>42533</v>
      </c>
      <c r="D13" s="79" t="s">
        <v>276</v>
      </c>
      <c r="E13" s="81">
        <v>554.35</v>
      </c>
      <c r="F13" s="82">
        <v>2311</v>
      </c>
      <c r="G13" s="84">
        <v>228</v>
      </c>
      <c r="H13" s="83">
        <v>75</v>
      </c>
      <c r="I13" s="1">
        <v>13</v>
      </c>
      <c r="J13" s="1" t="str">
        <f>Info!C85</f>
        <v>ciem-nakr-pstra</v>
      </c>
      <c r="L13" s="114">
        <f t="shared" si="0"/>
        <v>0</v>
      </c>
      <c r="M13" s="114">
        <f t="shared" si="1"/>
        <v>554.35</v>
      </c>
    </row>
    <row r="14" spans="1:13" ht="18" customHeight="1" thickBot="1">
      <c r="A14" s="141" t="str">
        <f>'Ex'!A14</f>
        <v> </v>
      </c>
      <c r="B14" s="17" t="s">
        <v>9</v>
      </c>
      <c r="C14" s="185"/>
      <c r="D14" s="180"/>
      <c r="E14" s="181"/>
      <c r="F14" s="182"/>
      <c r="G14" s="184"/>
      <c r="H14" s="183"/>
      <c r="I14" s="1">
        <v>14</v>
      </c>
      <c r="J14" s="1" t="str">
        <f>Info!C86</f>
        <v>ciemno-pstra</v>
      </c>
      <c r="L14" s="114">
        <f t="shared" si="0"/>
        <v>0</v>
      </c>
      <c r="M14" s="114">
        <f t="shared" si="1"/>
        <v>0</v>
      </c>
    </row>
    <row r="15" spans="1:13" ht="18" customHeight="1">
      <c r="A15" s="207" t="s">
        <v>210</v>
      </c>
      <c r="B15" s="17" t="s">
        <v>10</v>
      </c>
      <c r="C15" s="185"/>
      <c r="D15" s="180"/>
      <c r="E15" s="181"/>
      <c r="F15" s="182"/>
      <c r="G15" s="182"/>
      <c r="H15" s="183"/>
      <c r="I15" s="1">
        <v>15</v>
      </c>
      <c r="J15" s="1" t="str">
        <f>Info!C87</f>
        <v>czarno-pstra</v>
      </c>
      <c r="L15" s="114">
        <f t="shared" si="0"/>
        <v>0</v>
      </c>
      <c r="M15" s="114">
        <f t="shared" si="1"/>
        <v>0</v>
      </c>
    </row>
    <row r="16" spans="1:13" ht="18" customHeight="1">
      <c r="A16" s="208"/>
      <c r="B16" s="17" t="s">
        <v>17</v>
      </c>
      <c r="C16" s="185"/>
      <c r="D16" s="186"/>
      <c r="E16" s="187"/>
      <c r="F16" s="184"/>
      <c r="G16" s="184"/>
      <c r="H16" s="188"/>
      <c r="I16" s="1">
        <v>16</v>
      </c>
      <c r="J16" s="1" t="str">
        <f>Info!C88</f>
        <v>czer-nakr-pstra</v>
      </c>
      <c r="L16" s="114">
        <f t="shared" si="0"/>
        <v>0</v>
      </c>
      <c r="M16" s="114">
        <f t="shared" si="1"/>
        <v>0</v>
      </c>
    </row>
    <row r="17" spans="1:13" ht="18" customHeight="1">
      <c r="A17" s="239" t="s">
        <v>296</v>
      </c>
      <c r="B17" s="17" t="s">
        <v>80</v>
      </c>
      <c r="C17" s="185"/>
      <c r="D17" s="180"/>
      <c r="E17" s="181"/>
      <c r="F17" s="182"/>
      <c r="G17" s="182"/>
      <c r="H17" s="183"/>
      <c r="I17" s="1">
        <v>17</v>
      </c>
      <c r="J17" s="1" t="str">
        <f>Info!C89</f>
        <v>czerwono-pstra</v>
      </c>
      <c r="L17" s="114">
        <f t="shared" si="0"/>
        <v>0</v>
      </c>
      <c r="M17" s="114">
        <f t="shared" si="1"/>
        <v>0</v>
      </c>
    </row>
    <row r="18" spans="1:13" ht="18" customHeight="1" thickBot="1">
      <c r="A18" s="240"/>
      <c r="B18" s="17" t="s">
        <v>81</v>
      </c>
      <c r="C18" s="185"/>
      <c r="D18" s="180"/>
      <c r="E18" s="181"/>
      <c r="F18" s="182"/>
      <c r="G18" s="182"/>
      <c r="H18" s="183"/>
      <c r="I18" s="1">
        <v>18</v>
      </c>
      <c r="J18" s="1" t="str">
        <f>Info!C90</f>
        <v>płowo-pstra</v>
      </c>
      <c r="L18" s="114">
        <f t="shared" si="0"/>
        <v>0</v>
      </c>
      <c r="M18" s="114">
        <f t="shared" si="1"/>
        <v>0</v>
      </c>
    </row>
    <row r="19" spans="1:13" ht="18" customHeight="1">
      <c r="A19" s="207" t="s">
        <v>107</v>
      </c>
      <c r="B19" s="17" t="s">
        <v>82</v>
      </c>
      <c r="C19" s="185"/>
      <c r="D19" s="180"/>
      <c r="E19" s="181"/>
      <c r="F19" s="182"/>
      <c r="G19" s="182"/>
      <c r="H19" s="183"/>
      <c r="I19" s="1">
        <v>19</v>
      </c>
      <c r="J19" s="1" t="str">
        <f>Info!C91</f>
        <v>szpak-pstra</v>
      </c>
      <c r="L19" s="114">
        <f t="shared" si="0"/>
        <v>0</v>
      </c>
      <c r="M19" s="114">
        <f t="shared" si="1"/>
        <v>0</v>
      </c>
    </row>
    <row r="20" spans="1:13" ht="18" customHeight="1">
      <c r="A20" s="232"/>
      <c r="B20" s="17" t="s">
        <v>83</v>
      </c>
      <c r="C20" s="185"/>
      <c r="D20" s="180"/>
      <c r="E20" s="181"/>
      <c r="F20" s="182"/>
      <c r="G20" s="182"/>
      <c r="H20" s="183"/>
      <c r="I20" s="1">
        <v>20</v>
      </c>
      <c r="J20" s="1" t="str">
        <f>Info!C92</f>
        <v>czerwono-szpak</v>
      </c>
      <c r="L20" s="114">
        <f t="shared" si="0"/>
        <v>0</v>
      </c>
      <c r="M20" s="114">
        <f t="shared" si="1"/>
        <v>0</v>
      </c>
    </row>
    <row r="21" spans="1:13" ht="18" customHeight="1">
      <c r="A21" s="241">
        <v>361</v>
      </c>
      <c r="B21" s="17" t="s">
        <v>84</v>
      </c>
      <c r="C21" s="185"/>
      <c r="D21" s="180"/>
      <c r="E21" s="181"/>
      <c r="F21" s="182"/>
      <c r="G21" s="182"/>
      <c r="H21" s="183"/>
      <c r="I21" s="1">
        <v>21</v>
      </c>
      <c r="J21" s="1" t="str">
        <f>Info!C93</f>
        <v>czer-szp-pstra</v>
      </c>
      <c r="L21" s="114">
        <f t="shared" si="0"/>
        <v>0</v>
      </c>
      <c r="M21" s="114">
        <f t="shared" si="1"/>
        <v>0</v>
      </c>
    </row>
    <row r="22" spans="1:13" ht="18" customHeight="1" thickBot="1">
      <c r="A22" s="242"/>
      <c r="B22" s="17" t="s">
        <v>85</v>
      </c>
      <c r="C22" s="185"/>
      <c r="D22" s="180"/>
      <c r="E22" s="181"/>
      <c r="F22" s="182"/>
      <c r="G22" s="182"/>
      <c r="H22" s="183"/>
      <c r="I22" s="1">
        <v>22</v>
      </c>
      <c r="J22" s="1" t="str">
        <f>Info!C94</f>
        <v>płowo-szpak</v>
      </c>
      <c r="L22" s="114">
        <f t="shared" si="0"/>
        <v>0</v>
      </c>
      <c r="M22" s="114">
        <f t="shared" si="1"/>
        <v>0</v>
      </c>
    </row>
    <row r="23" spans="1:13" ht="18" customHeight="1">
      <c r="A23" s="92" t="s">
        <v>104</v>
      </c>
      <c r="B23" s="17" t="s">
        <v>86</v>
      </c>
      <c r="C23" s="93"/>
      <c r="D23" s="79"/>
      <c r="E23" s="81"/>
      <c r="F23" s="82"/>
      <c r="G23" s="82"/>
      <c r="H23" s="83"/>
      <c r="I23" s="1">
        <v>23</v>
      </c>
      <c r="J23" s="1" t="str">
        <f>Info!C95</f>
        <v>pł-szpak-pstra</v>
      </c>
      <c r="L23" s="114">
        <f t="shared" si="0"/>
        <v>0</v>
      </c>
      <c r="M23" s="114">
        <f t="shared" si="1"/>
        <v>0</v>
      </c>
    </row>
    <row r="24" spans="1:13" ht="18" customHeight="1">
      <c r="A24" s="237" t="str">
        <f>Info!H1</f>
        <v>ZIELONA GÓRA</v>
      </c>
      <c r="B24" s="17" t="s">
        <v>87</v>
      </c>
      <c r="C24" s="93"/>
      <c r="D24" s="79"/>
      <c r="E24" s="81"/>
      <c r="F24" s="82"/>
      <c r="G24" s="82"/>
      <c r="H24" s="83"/>
      <c r="L24" s="114">
        <f t="shared" si="0"/>
        <v>0</v>
      </c>
      <c r="M24" s="114">
        <f t="shared" si="1"/>
        <v>0</v>
      </c>
    </row>
    <row r="25" spans="1:13" ht="18" customHeight="1" thickBot="1">
      <c r="A25" s="238"/>
      <c r="B25" s="25" t="s">
        <v>88</v>
      </c>
      <c r="C25" s="93"/>
      <c r="D25" s="87"/>
      <c r="E25" s="88"/>
      <c r="F25" s="89"/>
      <c r="G25" s="89"/>
      <c r="H25" s="90"/>
      <c r="L25" s="114">
        <f t="shared" si="0"/>
        <v>0</v>
      </c>
      <c r="M25" s="114">
        <f t="shared" si="1"/>
        <v>0</v>
      </c>
    </row>
    <row r="26" spans="1:8" ht="24" customHeight="1" thickBot="1">
      <c r="A26" s="92" t="s">
        <v>105</v>
      </c>
      <c r="B26" s="230" t="str">
        <f>'Ex'!B26</f>
        <v>Kkm za 2015 rok </v>
      </c>
      <c r="C26" s="231"/>
      <c r="D26" s="231"/>
      <c r="E26" s="74">
        <f>SUM(L6:L25)</f>
        <v>1610.1299999999999</v>
      </c>
      <c r="F26" s="225" t="s">
        <v>106</v>
      </c>
      <c r="G26" s="226"/>
      <c r="H26" s="227"/>
    </row>
    <row r="27" spans="1:8" ht="24" customHeight="1" thickBot="1">
      <c r="A27" s="94" t="s">
        <v>148</v>
      </c>
      <c r="B27" s="230" t="str">
        <f>'Ex'!B27</f>
        <v>Kkm za 2016 rok </v>
      </c>
      <c r="C27" s="231"/>
      <c r="D27" s="231"/>
      <c r="E27" s="72">
        <f>IF(OR(SUM(M6:M25)&gt;=600,SUM(M6:M25)=0),SUM(M6:M25),"MAŁO")</f>
        <v>1028.8600000000001</v>
      </c>
      <c r="F27" s="228">
        <f>IF(AND(E27&lt;&gt;"MAŁO",OR(SUM(L6:M25)&gt;=2000,SUM(L6:M25)=0)),SUM(L6:M25),"MAŁO")</f>
        <v>2638.99</v>
      </c>
      <c r="G27" s="229"/>
      <c r="H27" s="73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75"/>
      <c r="G29" s="75"/>
      <c r="H29" s="22"/>
    </row>
    <row r="30" spans="1:8" ht="12.75">
      <c r="A30" s="18"/>
      <c r="B30" s="18"/>
      <c r="C30" s="22"/>
      <c r="F30" s="75"/>
      <c r="G30" s="75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69B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A19:A20"/>
    <mergeCell ref="A17:A18"/>
    <mergeCell ref="A21:A22"/>
    <mergeCell ref="A24:A25"/>
    <mergeCell ref="B27:D27"/>
    <mergeCell ref="F26:H26"/>
    <mergeCell ref="F27:G27"/>
    <mergeCell ref="B26:D26"/>
  </mergeCells>
  <conditionalFormatting sqref="G5:G25">
    <cfRule type="cellIs" priority="25" dxfId="1" operator="between" stopIfTrue="1">
      <formula>1</formula>
      <formula>($F5+4)/5</formula>
    </cfRule>
    <cfRule type="cellIs" priority="26" dxfId="0" operator="greaterThan" stopIfTrue="1">
      <formula>($F5+4)/5</formula>
    </cfRule>
  </conditionalFormatting>
  <conditionalFormatting sqref="H6:H25">
    <cfRule type="cellIs" priority="27" dxfId="1" operator="greaterThanOrEqual" stopIfTrue="1">
      <formula>20</formula>
    </cfRule>
    <cfRule type="cellIs" priority="28" dxfId="0" operator="between" stopIfTrue="1">
      <formula>1</formula>
      <formula>19</formula>
    </cfRule>
  </conditionalFormatting>
  <conditionalFormatting sqref="E6:E25">
    <cfRule type="cellIs" priority="29" dxfId="1" operator="between" stopIfTrue="1">
      <formula>100</formula>
      <formula>1500</formula>
    </cfRule>
    <cfRule type="cellIs" priority="30" dxfId="0" operator="between" stopIfTrue="1">
      <formula>0.01</formula>
      <formula>99.99</formula>
    </cfRule>
    <cfRule type="cellIs" priority="31" dxfId="0" operator="greaterThan" stopIfTrue="1">
      <formula>1500</formula>
    </cfRule>
  </conditionalFormatting>
  <conditionalFormatting sqref="F6:F25">
    <cfRule type="cellIs" priority="32" dxfId="0" operator="between" stopIfTrue="1">
      <formula>1</formula>
      <formula>149</formula>
    </cfRule>
    <cfRule type="cellIs" priority="33" dxfId="1" operator="greaterThanOrEqual" stopIfTrue="1">
      <formula>150</formula>
    </cfRule>
  </conditionalFormatting>
  <conditionalFormatting sqref="B1:C2">
    <cfRule type="cellIs" priority="34" dxfId="1" operator="greaterThan" stopIfTrue="1">
      <formula>0</formula>
    </cfRule>
    <cfRule type="cellIs" priority="35" dxfId="21" operator="equal" stopIfTrue="1">
      <formula>0</formula>
    </cfRule>
  </conditionalFormatting>
  <conditionalFormatting sqref="C6:C25">
    <cfRule type="cellIs" priority="36" dxfId="1" operator="between" stopIfTrue="1">
      <formula>$M$2</formula>
      <formula>$M$3</formula>
    </cfRule>
    <cfRule type="cellIs" priority="37" dxfId="1" operator="between" stopIfTrue="1">
      <formula>$M$4</formula>
      <formula>$M$5</formula>
    </cfRule>
    <cfRule type="cellIs" priority="38" dxfId="0" operator="greaterThan" stopIfTrue="1">
      <formula>0</formula>
    </cfRule>
  </conditionalFormatting>
  <conditionalFormatting sqref="H1">
    <cfRule type="cellIs" priority="39" dxfId="0" operator="notEqual" stopIfTrue="1">
      <formula>0</formula>
    </cfRule>
    <cfRule type="cellIs" priority="40" dxfId="0" operator="equal" stopIfTrue="1">
      <formula>""</formula>
    </cfRule>
  </conditionalFormatting>
  <conditionalFormatting sqref="E27">
    <cfRule type="cellIs" priority="41" dxfId="0" operator="equal" stopIfTrue="1">
      <formula>"MAŁO"</formula>
    </cfRule>
    <cfRule type="cellIs" priority="42" dxfId="1" operator="between" stopIfTrue="1">
      <formula>600</formula>
      <formula>15000</formula>
    </cfRule>
    <cfRule type="cellIs" priority="43" dxfId="0" operator="greaterThan" stopIfTrue="1">
      <formula>15000</formula>
    </cfRule>
  </conditionalFormatting>
  <conditionalFormatting sqref="F27:G27">
    <cfRule type="cellIs" priority="44" dxfId="0" operator="between" stopIfTrue="1">
      <formula>0.01</formula>
      <formula>1999.99</formula>
    </cfRule>
    <cfRule type="cellIs" priority="45" dxfId="1" operator="between" stopIfTrue="1">
      <formula>2000</formula>
      <formula>15000</formula>
    </cfRule>
    <cfRule type="cellIs" priority="46" dxfId="0" operator="greaterThan" stopIfTrue="1">
      <formula>15000</formula>
    </cfRule>
  </conditionalFormatting>
  <conditionalFormatting sqref="G6:G22">
    <cfRule type="cellIs" priority="23" dxfId="127" operator="between" stopIfTrue="1">
      <formula>1</formula>
      <formula>($F6+4)/5</formula>
    </cfRule>
    <cfRule type="cellIs" priority="24" dxfId="126" operator="greaterThan" stopIfTrue="1">
      <formula>($F6+4)/5</formula>
    </cfRule>
  </conditionalFormatting>
  <conditionalFormatting sqref="H6:H22">
    <cfRule type="cellIs" priority="21" dxfId="127" operator="greaterThanOrEqual" stopIfTrue="1">
      <formula>20</formula>
    </cfRule>
    <cfRule type="cellIs" priority="22" dxfId="126" operator="between" stopIfTrue="1">
      <formula>1</formula>
      <formula>19</formula>
    </cfRule>
  </conditionalFormatting>
  <conditionalFormatting sqref="E6:E22">
    <cfRule type="cellIs" priority="18" dxfId="127" operator="between" stopIfTrue="1">
      <formula>100</formula>
      <formula>1500</formula>
    </cfRule>
    <cfRule type="cellIs" priority="19" dxfId="126" operator="between" stopIfTrue="1">
      <formula>0.01</formula>
      <formula>99.99</formula>
    </cfRule>
    <cfRule type="cellIs" priority="20" dxfId="126" operator="greaterThan" stopIfTrue="1">
      <formula>1500</formula>
    </cfRule>
  </conditionalFormatting>
  <conditionalFormatting sqref="F6:F22">
    <cfRule type="cellIs" priority="16" dxfId="126" operator="between" stopIfTrue="1">
      <formula>1</formula>
      <formula>149</formula>
    </cfRule>
    <cfRule type="cellIs" priority="17" dxfId="127" operator="greaterThanOrEqual" stopIfTrue="1">
      <formula>150</formula>
    </cfRule>
  </conditionalFormatting>
  <conditionalFormatting sqref="C6:C22">
    <cfRule type="cellIs" priority="13" dxfId="127" operator="between" stopIfTrue="1">
      <formula>$M$2</formula>
      <formula>$M$3</formula>
    </cfRule>
    <cfRule type="cellIs" priority="14" dxfId="127" operator="between" stopIfTrue="1">
      <formula>$M$4</formula>
      <formula>$M$5</formula>
    </cfRule>
    <cfRule type="cellIs" priority="15" dxfId="126" operator="greaterThan" stopIfTrue="1">
      <formula>0</formula>
    </cfRule>
  </conditionalFormatting>
  <conditionalFormatting sqref="G6:G13">
    <cfRule type="cellIs" priority="11" dxfId="1" operator="between" stopIfTrue="1">
      <formula>1</formula>
      <formula>($F6+4)/5</formula>
    </cfRule>
    <cfRule type="cellIs" priority="12" dxfId="0" operator="greaterThan" stopIfTrue="1">
      <formula>($F6+4)/5</formula>
    </cfRule>
  </conditionalFormatting>
  <conditionalFormatting sqref="H6:H13">
    <cfRule type="cellIs" priority="9" dxfId="1" operator="greaterThanOrEqual" stopIfTrue="1">
      <formula>20</formula>
    </cfRule>
    <cfRule type="cellIs" priority="10" dxfId="0" operator="between" stopIfTrue="1">
      <formula>1</formula>
      <formula>19</formula>
    </cfRule>
  </conditionalFormatting>
  <conditionalFormatting sqref="E6:E13">
    <cfRule type="cellIs" priority="6" dxfId="1" operator="between" stopIfTrue="1">
      <formula>100</formula>
      <formula>1500</formula>
    </cfRule>
    <cfRule type="cellIs" priority="7" dxfId="0" operator="between" stopIfTrue="1">
      <formula>0.01</formula>
      <formula>99.99</formula>
    </cfRule>
    <cfRule type="cellIs" priority="8" dxfId="0" operator="greaterThan" stopIfTrue="1">
      <formula>1500</formula>
    </cfRule>
  </conditionalFormatting>
  <conditionalFormatting sqref="F6:F13">
    <cfRule type="cellIs" priority="4" dxfId="0" operator="between" stopIfTrue="1">
      <formula>1</formula>
      <formula>149</formula>
    </cfRule>
    <cfRule type="cellIs" priority="5" dxfId="1" operator="greaterThanOrEqual" stopIfTrue="1">
      <formula>150</formula>
    </cfRule>
  </conditionalFormatting>
  <conditionalFormatting sqref="C6:C13">
    <cfRule type="cellIs" priority="1" dxfId="1" operator="between" stopIfTrue="1">
      <formula>$M$2</formula>
      <formula>$M$3</formula>
    </cfRule>
    <cfRule type="cellIs" priority="2" dxfId="1" operator="between" stopIfTrue="1">
      <formula>$M$4</formula>
      <formula>$M$5</formula>
    </cfRule>
    <cfRule type="cellIs" priority="3" dxfId="0" operator="greaterThan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2"/>
  <dimension ref="A1:R34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8" width="9.140625" style="1" customWidth="1"/>
    <col min="19" max="16384" width="9.140625" style="2" customWidth="1"/>
  </cols>
  <sheetData>
    <row r="1" spans="1:10" ht="31.5" customHeight="1">
      <c r="A1" s="221" t="str">
        <f>'Ex'!A1</f>
        <v>67. OGÓLNOPOLSKA
WYSTAWA
GOŁĘBI POCZTOWYCH</v>
      </c>
      <c r="B1" s="215">
        <f>Rep!A14</f>
        <v>0</v>
      </c>
      <c r="C1" s="216"/>
      <c r="D1" s="96" t="s">
        <v>94</v>
      </c>
      <c r="E1" s="245" t="s">
        <v>304</v>
      </c>
      <c r="F1" s="245"/>
      <c r="G1" s="246"/>
      <c r="H1" s="95">
        <v>0</v>
      </c>
      <c r="I1" s="1">
        <v>1</v>
      </c>
      <c r="J1" s="1" t="str">
        <f>Info!C73</f>
        <v>niebieska</v>
      </c>
    </row>
    <row r="2" spans="1:14" ht="15.75" customHeight="1" thickBot="1">
      <c r="A2" s="222"/>
      <c r="B2" s="217"/>
      <c r="C2" s="218"/>
      <c r="D2" s="24" t="s">
        <v>95</v>
      </c>
      <c r="E2" s="243" t="s">
        <v>60</v>
      </c>
      <c r="F2" s="243"/>
      <c r="G2" s="244"/>
      <c r="H2" s="91" t="s">
        <v>96</v>
      </c>
      <c r="I2" s="1">
        <v>2</v>
      </c>
      <c r="J2" s="1" t="str">
        <f>Info!C74</f>
        <v>niebiesko-nakr.</v>
      </c>
      <c r="M2" s="113">
        <f>Info!B68</f>
        <v>42095</v>
      </c>
      <c r="N2" s="114" t="s">
        <v>111</v>
      </c>
    </row>
    <row r="3" spans="1:14" ht="21.75" customHeight="1" thickBot="1">
      <c r="A3" s="222"/>
      <c r="B3" s="211" t="s">
        <v>209</v>
      </c>
      <c r="C3" s="212"/>
      <c r="D3" s="209" t="s">
        <v>97</v>
      </c>
      <c r="E3" s="209"/>
      <c r="F3" s="209"/>
      <c r="G3" s="209"/>
      <c r="H3" s="210"/>
      <c r="I3" s="1">
        <v>3</v>
      </c>
      <c r="J3" s="1" t="str">
        <f>Info!C75</f>
        <v>ciemno-nakrap.</v>
      </c>
      <c r="M3" s="113">
        <f>Info!B69</f>
        <v>42277</v>
      </c>
      <c r="N3" s="114" t="s">
        <v>110</v>
      </c>
    </row>
    <row r="4" spans="1:14" ht="31.5" customHeight="1">
      <c r="A4" s="222"/>
      <c r="B4" s="4" t="s">
        <v>98</v>
      </c>
      <c r="C4" s="5" t="s">
        <v>99</v>
      </c>
      <c r="D4" s="5" t="s">
        <v>100</v>
      </c>
      <c r="E4" s="6" t="s">
        <v>0</v>
      </c>
      <c r="F4" s="5" t="s">
        <v>101</v>
      </c>
      <c r="G4" s="5" t="s">
        <v>102</v>
      </c>
      <c r="H4" s="7" t="s">
        <v>103</v>
      </c>
      <c r="I4" s="1">
        <v>4</v>
      </c>
      <c r="J4" s="1" t="str">
        <f>Info!C76</f>
        <v>ciemna</v>
      </c>
      <c r="M4" s="113">
        <f>Info!B70</f>
        <v>42461</v>
      </c>
      <c r="N4" s="115" t="s">
        <v>112</v>
      </c>
    </row>
    <row r="5" spans="1:18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89</v>
      </c>
      <c r="F5" s="11" t="s">
        <v>16</v>
      </c>
      <c r="G5" s="11" t="s">
        <v>12</v>
      </c>
      <c r="H5" s="71" t="s">
        <v>11</v>
      </c>
      <c r="I5" s="1">
        <v>5</v>
      </c>
      <c r="J5" s="1" t="str">
        <f>Info!C77</f>
        <v>czarna</v>
      </c>
      <c r="K5" s="13"/>
      <c r="L5" s="13"/>
      <c r="M5" s="113">
        <f>Info!B71</f>
        <v>42643</v>
      </c>
      <c r="N5" s="114" t="s">
        <v>113</v>
      </c>
      <c r="O5" s="13"/>
      <c r="P5" s="13"/>
      <c r="Q5" s="13"/>
      <c r="R5" s="13"/>
    </row>
    <row r="6" spans="1:13" ht="18" customHeight="1">
      <c r="A6" s="15"/>
      <c r="B6" s="16" t="s">
        <v>1</v>
      </c>
      <c r="C6" s="189">
        <v>42134</v>
      </c>
      <c r="D6" s="79" t="s">
        <v>274</v>
      </c>
      <c r="E6" s="81">
        <v>249.69</v>
      </c>
      <c r="F6" s="82">
        <v>3705</v>
      </c>
      <c r="G6" s="82">
        <v>286</v>
      </c>
      <c r="H6" s="83">
        <v>90</v>
      </c>
      <c r="I6" s="1">
        <v>6</v>
      </c>
      <c r="J6" s="1" t="str">
        <f>Info!C78</f>
        <v>czerwono-nakr.</v>
      </c>
      <c r="L6" s="114">
        <f>IF(AND(C6&gt;=$M$2,C6&lt;=$M$3,E6&gt;=100,E6&lt;=1500,F6&gt;=150,H6&gt;=20),E6,0)</f>
        <v>249.69</v>
      </c>
      <c r="M6" s="114">
        <f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89">
        <v>42154</v>
      </c>
      <c r="D7" s="79" t="s">
        <v>275</v>
      </c>
      <c r="E7" s="81">
        <v>313.53</v>
      </c>
      <c r="F7" s="82">
        <v>2711</v>
      </c>
      <c r="G7" s="84">
        <v>394</v>
      </c>
      <c r="H7" s="83">
        <v>70</v>
      </c>
      <c r="I7" s="1">
        <v>7</v>
      </c>
      <c r="J7" s="1" t="str">
        <f>Info!C79</f>
        <v>czerwona</v>
      </c>
      <c r="L7" s="114">
        <f aca="true" t="shared" si="0" ref="L7:L25">IF(AND(C7&gt;=$M$2,C7&lt;=$M$3,E7&gt;=100,E7&lt;=1500,F7&gt;=150,H7&gt;=20),E7,0)</f>
        <v>313.53</v>
      </c>
      <c r="M7" s="114">
        <f aca="true" t="shared" si="1" ref="M7:M25">IF(AND(C7&gt;=$M$4,C7&lt;=$M$5,E7&gt;=100,E7&lt;=1500,F7&gt;=150,H7&gt;=20),E7,0)</f>
        <v>0</v>
      </c>
    </row>
    <row r="8" spans="1:13" ht="18" customHeight="1">
      <c r="A8" s="15"/>
      <c r="B8" s="17" t="s">
        <v>3</v>
      </c>
      <c r="C8" s="189">
        <v>42176</v>
      </c>
      <c r="D8" s="79" t="s">
        <v>275</v>
      </c>
      <c r="E8" s="81">
        <v>313.53</v>
      </c>
      <c r="F8" s="82">
        <v>1703</v>
      </c>
      <c r="G8" s="84">
        <v>90</v>
      </c>
      <c r="H8" s="83">
        <v>42</v>
      </c>
      <c r="I8" s="1">
        <v>8</v>
      </c>
      <c r="J8" s="1" t="str">
        <f>Info!C80</f>
        <v>płowa</v>
      </c>
      <c r="L8" s="114">
        <f t="shared" si="0"/>
        <v>313.53</v>
      </c>
      <c r="M8" s="114">
        <f t="shared" si="1"/>
        <v>0</v>
      </c>
    </row>
    <row r="9" spans="1:13" ht="18" customHeight="1">
      <c r="A9" s="15"/>
      <c r="B9" s="17" t="s">
        <v>4</v>
      </c>
      <c r="C9" s="189">
        <v>42196</v>
      </c>
      <c r="D9" s="79" t="s">
        <v>305</v>
      </c>
      <c r="E9" s="81">
        <v>725.06</v>
      </c>
      <c r="F9" s="82">
        <v>730</v>
      </c>
      <c r="G9" s="84">
        <v>56</v>
      </c>
      <c r="H9" s="83">
        <v>24</v>
      </c>
      <c r="I9" s="1">
        <v>9</v>
      </c>
      <c r="J9" s="1" t="str">
        <f>Info!C81</f>
        <v>biała</v>
      </c>
      <c r="L9" s="114">
        <f t="shared" si="0"/>
        <v>725.06</v>
      </c>
      <c r="M9" s="114">
        <f t="shared" si="1"/>
        <v>0</v>
      </c>
    </row>
    <row r="10" spans="1:13" ht="18" customHeight="1">
      <c r="A10" s="3"/>
      <c r="B10" s="17" t="s">
        <v>5</v>
      </c>
      <c r="C10" s="189">
        <v>42504</v>
      </c>
      <c r="D10" s="79" t="s">
        <v>274</v>
      </c>
      <c r="E10" s="81">
        <v>251.17</v>
      </c>
      <c r="F10" s="82">
        <v>1185</v>
      </c>
      <c r="G10" s="84">
        <v>145</v>
      </c>
      <c r="H10" s="83">
        <v>27</v>
      </c>
      <c r="I10" s="1">
        <v>10</v>
      </c>
      <c r="J10" s="1" t="str">
        <f>Info!C82</f>
        <v>szpakowata</v>
      </c>
      <c r="L10" s="114">
        <f t="shared" si="0"/>
        <v>0</v>
      </c>
      <c r="M10" s="114">
        <f t="shared" si="1"/>
        <v>251.17</v>
      </c>
    </row>
    <row r="11" spans="1:13" ht="18" customHeight="1">
      <c r="A11" s="3"/>
      <c r="B11" s="17" t="s">
        <v>6</v>
      </c>
      <c r="C11" s="189">
        <v>42526</v>
      </c>
      <c r="D11" s="79" t="s">
        <v>306</v>
      </c>
      <c r="E11" s="81">
        <v>513.1</v>
      </c>
      <c r="F11" s="82">
        <v>2257</v>
      </c>
      <c r="G11" s="84">
        <v>232</v>
      </c>
      <c r="H11" s="83">
        <v>69</v>
      </c>
      <c r="I11" s="1">
        <v>11</v>
      </c>
      <c r="J11" s="1" t="str">
        <f>Info!C83</f>
        <v>niebiesko-pstra</v>
      </c>
      <c r="L11" s="114">
        <f t="shared" si="0"/>
        <v>0</v>
      </c>
      <c r="M11" s="114">
        <f t="shared" si="1"/>
        <v>513.1</v>
      </c>
    </row>
    <row r="12" spans="1:13" ht="18" customHeight="1">
      <c r="A12" s="141" t="str">
        <f>'Ex'!A12</f>
        <v>TARGI KIELCE</v>
      </c>
      <c r="B12" s="17" t="s">
        <v>7</v>
      </c>
      <c r="C12" s="189">
        <v>42533</v>
      </c>
      <c r="D12" s="79" t="s">
        <v>307</v>
      </c>
      <c r="E12" s="81">
        <v>506.22</v>
      </c>
      <c r="F12" s="82">
        <v>2084</v>
      </c>
      <c r="G12" s="84">
        <v>86</v>
      </c>
      <c r="H12" s="83">
        <v>65</v>
      </c>
      <c r="I12" s="1">
        <v>12</v>
      </c>
      <c r="J12" s="1" t="str">
        <f>Info!C84</f>
        <v>nieb-nakr-pstra</v>
      </c>
      <c r="L12" s="114">
        <f t="shared" si="0"/>
        <v>0</v>
      </c>
      <c r="M12" s="114">
        <f t="shared" si="1"/>
        <v>506.22</v>
      </c>
    </row>
    <row r="13" spans="1:13" ht="18" customHeight="1">
      <c r="A13" s="141" t="str">
        <f>'Ex'!A13</f>
        <v>13 - 15 styczeń 2017 roku</v>
      </c>
      <c r="B13" s="17" t="s">
        <v>8</v>
      </c>
      <c r="C13" s="189">
        <v>42540</v>
      </c>
      <c r="D13" s="79" t="s">
        <v>306</v>
      </c>
      <c r="E13" s="81">
        <v>513.1</v>
      </c>
      <c r="F13" s="82">
        <v>1780</v>
      </c>
      <c r="G13" s="84">
        <v>127</v>
      </c>
      <c r="H13" s="83">
        <v>60</v>
      </c>
      <c r="I13" s="1">
        <v>13</v>
      </c>
      <c r="J13" s="1" t="str">
        <f>Info!C85</f>
        <v>ciem-nakr-pstra</v>
      </c>
      <c r="L13" s="114">
        <f t="shared" si="0"/>
        <v>0</v>
      </c>
      <c r="M13" s="114">
        <f t="shared" si="1"/>
        <v>513.1</v>
      </c>
    </row>
    <row r="14" spans="1:13" ht="18" customHeight="1" thickBot="1">
      <c r="A14" s="141" t="str">
        <f>'Ex'!A14</f>
        <v> </v>
      </c>
      <c r="B14" s="17" t="s">
        <v>9</v>
      </c>
      <c r="C14" s="93"/>
      <c r="D14" s="79"/>
      <c r="E14" s="81"/>
      <c r="F14" s="82"/>
      <c r="G14" s="84"/>
      <c r="H14" s="83"/>
      <c r="I14" s="1">
        <v>14</v>
      </c>
      <c r="J14" s="1" t="str">
        <f>Info!C86</f>
        <v>ciemno-pstra</v>
      </c>
      <c r="L14" s="114">
        <f t="shared" si="0"/>
        <v>0</v>
      </c>
      <c r="M14" s="114">
        <f t="shared" si="1"/>
        <v>0</v>
      </c>
    </row>
    <row r="15" spans="1:13" ht="18" customHeight="1">
      <c r="A15" s="207" t="s">
        <v>210</v>
      </c>
      <c r="B15" s="17" t="s">
        <v>10</v>
      </c>
      <c r="C15" s="93"/>
      <c r="D15" s="79"/>
      <c r="E15" s="81"/>
      <c r="F15" s="82"/>
      <c r="G15" s="82"/>
      <c r="H15" s="83"/>
      <c r="I15" s="1">
        <v>15</v>
      </c>
      <c r="J15" s="1" t="str">
        <f>Info!C87</f>
        <v>czarno-pstra</v>
      </c>
      <c r="L15" s="114">
        <f t="shared" si="0"/>
        <v>0</v>
      </c>
      <c r="M15" s="114">
        <f t="shared" si="1"/>
        <v>0</v>
      </c>
    </row>
    <row r="16" spans="1:13" ht="18" customHeight="1">
      <c r="A16" s="208"/>
      <c r="B16" s="17" t="s">
        <v>17</v>
      </c>
      <c r="C16" s="93"/>
      <c r="D16" s="80"/>
      <c r="E16" s="85"/>
      <c r="F16" s="84"/>
      <c r="G16" s="84"/>
      <c r="H16" s="86"/>
      <c r="I16" s="1">
        <v>16</v>
      </c>
      <c r="J16" s="1" t="str">
        <f>Info!C88</f>
        <v>czer-nakr-pstra</v>
      </c>
      <c r="L16" s="114">
        <f t="shared" si="0"/>
        <v>0</v>
      </c>
      <c r="M16" s="114">
        <f t="shared" si="1"/>
        <v>0</v>
      </c>
    </row>
    <row r="17" spans="1:13" ht="18" customHeight="1">
      <c r="A17" s="239" t="s">
        <v>308</v>
      </c>
      <c r="B17" s="17" t="s">
        <v>80</v>
      </c>
      <c r="C17" s="120"/>
      <c r="D17" s="79"/>
      <c r="E17" s="81"/>
      <c r="F17" s="82"/>
      <c r="G17" s="82"/>
      <c r="H17" s="83"/>
      <c r="I17" s="1">
        <v>17</v>
      </c>
      <c r="J17" s="1" t="str">
        <f>Info!C89</f>
        <v>czerwono-pstra</v>
      </c>
      <c r="L17" s="114">
        <f t="shared" si="0"/>
        <v>0</v>
      </c>
      <c r="M17" s="114">
        <f t="shared" si="1"/>
        <v>0</v>
      </c>
    </row>
    <row r="18" spans="1:13" ht="18" customHeight="1" thickBot="1">
      <c r="A18" s="240"/>
      <c r="B18" s="17" t="s">
        <v>81</v>
      </c>
      <c r="C18" s="93"/>
      <c r="D18" s="79"/>
      <c r="E18" s="81"/>
      <c r="F18" s="82"/>
      <c r="G18" s="82"/>
      <c r="H18" s="83"/>
      <c r="I18" s="1">
        <v>18</v>
      </c>
      <c r="J18" s="1" t="str">
        <f>Info!C90</f>
        <v>płowo-pstra</v>
      </c>
      <c r="L18" s="114">
        <f t="shared" si="0"/>
        <v>0</v>
      </c>
      <c r="M18" s="114">
        <f t="shared" si="1"/>
        <v>0</v>
      </c>
    </row>
    <row r="19" spans="1:13" ht="18" customHeight="1">
      <c r="A19" s="207" t="s">
        <v>107</v>
      </c>
      <c r="B19" s="17" t="s">
        <v>82</v>
      </c>
      <c r="C19" s="93"/>
      <c r="D19" s="79"/>
      <c r="E19" s="81"/>
      <c r="F19" s="82"/>
      <c r="G19" s="82"/>
      <c r="H19" s="83"/>
      <c r="I19" s="1">
        <v>19</v>
      </c>
      <c r="J19" s="1" t="str">
        <f>Info!C91</f>
        <v>szpak-pstra</v>
      </c>
      <c r="L19" s="114">
        <f t="shared" si="0"/>
        <v>0</v>
      </c>
      <c r="M19" s="114">
        <f t="shared" si="1"/>
        <v>0</v>
      </c>
    </row>
    <row r="20" spans="1:13" ht="18" customHeight="1">
      <c r="A20" s="232"/>
      <c r="B20" s="17" t="s">
        <v>83</v>
      </c>
      <c r="C20" s="93"/>
      <c r="D20" s="79"/>
      <c r="E20" s="81"/>
      <c r="F20" s="82"/>
      <c r="G20" s="82"/>
      <c r="H20" s="83"/>
      <c r="I20" s="1">
        <v>20</v>
      </c>
      <c r="J20" s="1" t="str">
        <f>Info!C92</f>
        <v>czerwono-szpak</v>
      </c>
      <c r="L20" s="114">
        <f t="shared" si="0"/>
        <v>0</v>
      </c>
      <c r="M20" s="114">
        <f t="shared" si="1"/>
        <v>0</v>
      </c>
    </row>
    <row r="21" spans="1:13" ht="18" customHeight="1">
      <c r="A21" s="241">
        <v>368</v>
      </c>
      <c r="B21" s="17" t="s">
        <v>84</v>
      </c>
      <c r="C21" s="93"/>
      <c r="D21" s="79"/>
      <c r="E21" s="81"/>
      <c r="F21" s="82"/>
      <c r="G21" s="82"/>
      <c r="H21" s="83"/>
      <c r="I21" s="1">
        <v>21</v>
      </c>
      <c r="J21" s="1" t="str">
        <f>Info!C93</f>
        <v>czer-szp-pstra</v>
      </c>
      <c r="L21" s="114">
        <f t="shared" si="0"/>
        <v>0</v>
      </c>
      <c r="M21" s="114">
        <f t="shared" si="1"/>
        <v>0</v>
      </c>
    </row>
    <row r="22" spans="1:13" ht="18" customHeight="1" thickBot="1">
      <c r="A22" s="242"/>
      <c r="B22" s="17" t="s">
        <v>85</v>
      </c>
      <c r="C22" s="93"/>
      <c r="D22" s="79"/>
      <c r="E22" s="81"/>
      <c r="F22" s="82"/>
      <c r="G22" s="82"/>
      <c r="H22" s="83"/>
      <c r="I22" s="1">
        <v>22</v>
      </c>
      <c r="J22" s="1" t="str">
        <f>Info!C94</f>
        <v>płowo-szpak</v>
      </c>
      <c r="L22" s="114">
        <f t="shared" si="0"/>
        <v>0</v>
      </c>
      <c r="M22" s="114">
        <f t="shared" si="1"/>
        <v>0</v>
      </c>
    </row>
    <row r="23" spans="1:13" ht="18" customHeight="1">
      <c r="A23" s="92" t="s">
        <v>104</v>
      </c>
      <c r="B23" s="17" t="s">
        <v>86</v>
      </c>
      <c r="C23" s="93"/>
      <c r="D23" s="79"/>
      <c r="E23" s="81"/>
      <c r="F23" s="82"/>
      <c r="G23" s="82"/>
      <c r="H23" s="83"/>
      <c r="I23" s="1">
        <v>23</v>
      </c>
      <c r="J23" s="1" t="str">
        <f>Info!C95</f>
        <v>pł-szpak-pstra</v>
      </c>
      <c r="L23" s="114">
        <f t="shared" si="0"/>
        <v>0</v>
      </c>
      <c r="M23" s="114">
        <f t="shared" si="1"/>
        <v>0</v>
      </c>
    </row>
    <row r="24" spans="1:13" ht="18" customHeight="1">
      <c r="A24" s="237" t="str">
        <f>Info!H1</f>
        <v>ZIELONA GÓRA</v>
      </c>
      <c r="B24" s="17" t="s">
        <v>87</v>
      </c>
      <c r="C24" s="93"/>
      <c r="D24" s="79"/>
      <c r="E24" s="81"/>
      <c r="F24" s="82"/>
      <c r="G24" s="82"/>
      <c r="H24" s="83"/>
      <c r="L24" s="114">
        <f t="shared" si="0"/>
        <v>0</v>
      </c>
      <c r="M24" s="114">
        <f t="shared" si="1"/>
        <v>0</v>
      </c>
    </row>
    <row r="25" spans="1:13" ht="18" customHeight="1" thickBot="1">
      <c r="A25" s="238"/>
      <c r="B25" s="25" t="s">
        <v>88</v>
      </c>
      <c r="C25" s="93"/>
      <c r="D25" s="87"/>
      <c r="E25" s="88"/>
      <c r="F25" s="89"/>
      <c r="G25" s="89"/>
      <c r="H25" s="90"/>
      <c r="L25" s="114">
        <f t="shared" si="0"/>
        <v>0</v>
      </c>
      <c r="M25" s="114">
        <f t="shared" si="1"/>
        <v>0</v>
      </c>
    </row>
    <row r="26" spans="1:8" ht="24" customHeight="1" thickBot="1">
      <c r="A26" s="92" t="s">
        <v>105</v>
      </c>
      <c r="B26" s="230" t="str">
        <f>'Ex'!B26</f>
        <v>Kkm za 2015 rok </v>
      </c>
      <c r="C26" s="231"/>
      <c r="D26" s="231"/>
      <c r="E26" s="74">
        <f>SUM(L6:L25)</f>
        <v>1601.81</v>
      </c>
      <c r="F26" s="225" t="s">
        <v>106</v>
      </c>
      <c r="G26" s="226"/>
      <c r="H26" s="227"/>
    </row>
    <row r="27" spans="1:8" ht="24" customHeight="1" thickBot="1">
      <c r="A27" s="94" t="s">
        <v>148</v>
      </c>
      <c r="B27" s="230" t="str">
        <f>'Ex'!B27</f>
        <v>Kkm za 2016 rok </v>
      </c>
      <c r="C27" s="231"/>
      <c r="D27" s="231"/>
      <c r="E27" s="72">
        <f>IF(OR(SUM(M6:M25)&gt;=600,SUM(M6:M25)=0),SUM(M6:M25),"MAŁO")</f>
        <v>1783.5900000000001</v>
      </c>
      <c r="F27" s="228">
        <f>IF(AND(E27&lt;&gt;"MAŁO",OR(SUM(L6:M25)&gt;=2000,SUM(L6:M25)=0)),SUM(L6:M25),"MAŁO")</f>
        <v>3385.4</v>
      </c>
      <c r="G27" s="229"/>
      <c r="H27" s="73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75"/>
      <c r="G29" s="75"/>
      <c r="H29" s="22"/>
    </row>
    <row r="30" spans="1:8" ht="12.75">
      <c r="A30" s="18"/>
      <c r="B30" s="18"/>
      <c r="C30" s="22"/>
      <c r="F30" s="75"/>
      <c r="G30" s="75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69B" sheet="1" objects="1" scenarios="1" selectLockedCells="1"/>
  <mergeCells count="15">
    <mergeCell ref="B27:D27"/>
    <mergeCell ref="F26:H26"/>
    <mergeCell ref="F27:G27"/>
    <mergeCell ref="B26:D26"/>
    <mergeCell ref="A19:A20"/>
    <mergeCell ref="A17:A18"/>
    <mergeCell ref="A21:A22"/>
    <mergeCell ref="A24:A25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25" dxfId="1" operator="between" stopIfTrue="1">
      <formula>1</formula>
      <formula>($F5+4)/5</formula>
    </cfRule>
    <cfRule type="cellIs" priority="26" dxfId="0" operator="greaterThan" stopIfTrue="1">
      <formula>($F5+4)/5</formula>
    </cfRule>
  </conditionalFormatting>
  <conditionalFormatting sqref="H6:H25">
    <cfRule type="cellIs" priority="27" dxfId="1" operator="greaterThanOrEqual" stopIfTrue="1">
      <formula>20</formula>
    </cfRule>
    <cfRule type="cellIs" priority="28" dxfId="0" operator="between" stopIfTrue="1">
      <formula>1</formula>
      <formula>19</formula>
    </cfRule>
  </conditionalFormatting>
  <conditionalFormatting sqref="E6:E25">
    <cfRule type="cellIs" priority="29" dxfId="1" operator="between" stopIfTrue="1">
      <formula>100</formula>
      <formula>1500</formula>
    </cfRule>
    <cfRule type="cellIs" priority="30" dxfId="0" operator="between" stopIfTrue="1">
      <formula>0.01</formula>
      <formula>99.99</formula>
    </cfRule>
    <cfRule type="cellIs" priority="31" dxfId="0" operator="greaterThan" stopIfTrue="1">
      <formula>1500</formula>
    </cfRule>
  </conditionalFormatting>
  <conditionalFormatting sqref="F6:F25">
    <cfRule type="cellIs" priority="32" dxfId="0" operator="between" stopIfTrue="1">
      <formula>1</formula>
      <formula>149</formula>
    </cfRule>
    <cfRule type="cellIs" priority="33" dxfId="1" operator="greaterThanOrEqual" stopIfTrue="1">
      <formula>150</formula>
    </cfRule>
  </conditionalFormatting>
  <conditionalFormatting sqref="B1:C2">
    <cfRule type="cellIs" priority="34" dxfId="1" operator="greaterThan" stopIfTrue="1">
      <formula>0</formula>
    </cfRule>
    <cfRule type="cellIs" priority="35" dxfId="21" operator="equal" stopIfTrue="1">
      <formula>0</formula>
    </cfRule>
  </conditionalFormatting>
  <conditionalFormatting sqref="C6:C25">
    <cfRule type="cellIs" priority="36" dxfId="1" operator="between" stopIfTrue="1">
      <formula>$M$2</formula>
      <formula>$M$3</formula>
    </cfRule>
    <cfRule type="cellIs" priority="37" dxfId="1" operator="between" stopIfTrue="1">
      <formula>$M$4</formula>
      <formula>$M$5</formula>
    </cfRule>
    <cfRule type="cellIs" priority="38" dxfId="0" operator="greaterThan" stopIfTrue="1">
      <formula>0</formula>
    </cfRule>
  </conditionalFormatting>
  <conditionalFormatting sqref="H1">
    <cfRule type="cellIs" priority="39" dxfId="0" operator="notEqual" stopIfTrue="1">
      <formula>0</formula>
    </cfRule>
    <cfRule type="cellIs" priority="40" dxfId="0" operator="equal" stopIfTrue="1">
      <formula>""</formula>
    </cfRule>
  </conditionalFormatting>
  <conditionalFormatting sqref="E27">
    <cfRule type="cellIs" priority="41" dxfId="0" operator="equal" stopIfTrue="1">
      <formula>"MAŁO"</formula>
    </cfRule>
    <cfRule type="cellIs" priority="42" dxfId="1" operator="between" stopIfTrue="1">
      <formula>600</formula>
      <formula>15000</formula>
    </cfRule>
    <cfRule type="cellIs" priority="43" dxfId="0" operator="greaterThan" stopIfTrue="1">
      <formula>15000</formula>
    </cfRule>
  </conditionalFormatting>
  <conditionalFormatting sqref="F27:G27">
    <cfRule type="cellIs" priority="44" dxfId="0" operator="between" stopIfTrue="1">
      <formula>0.01</formula>
      <formula>1999.99</formula>
    </cfRule>
    <cfRule type="cellIs" priority="45" dxfId="1" operator="between" stopIfTrue="1">
      <formula>2000</formula>
      <formula>15000</formula>
    </cfRule>
    <cfRule type="cellIs" priority="46" dxfId="0" operator="greaterThan" stopIfTrue="1">
      <formula>15000</formula>
    </cfRule>
  </conditionalFormatting>
  <conditionalFormatting sqref="G6:G9">
    <cfRule type="cellIs" priority="23" dxfId="127" operator="between" stopIfTrue="1">
      <formula>1</formula>
      <formula>($F6+4)/5</formula>
    </cfRule>
    <cfRule type="cellIs" priority="24" dxfId="126" operator="greaterThan" stopIfTrue="1">
      <formula>($F6+4)/5</formula>
    </cfRule>
  </conditionalFormatting>
  <conditionalFormatting sqref="H6:H9">
    <cfRule type="cellIs" priority="21" dxfId="127" operator="greaterThanOrEqual" stopIfTrue="1">
      <formula>20</formula>
    </cfRule>
    <cfRule type="cellIs" priority="22" dxfId="126" operator="between" stopIfTrue="1">
      <formula>1</formula>
      <formula>19</formula>
    </cfRule>
  </conditionalFormatting>
  <conditionalFormatting sqref="E6:E9">
    <cfRule type="cellIs" priority="18" dxfId="127" operator="between" stopIfTrue="1">
      <formula>100</formula>
      <formula>1500</formula>
    </cfRule>
    <cfRule type="cellIs" priority="19" dxfId="126" operator="between" stopIfTrue="1">
      <formula>0.01</formula>
      <formula>99.99</formula>
    </cfRule>
    <cfRule type="cellIs" priority="20" dxfId="126" operator="greaterThan" stopIfTrue="1">
      <formula>1500</formula>
    </cfRule>
  </conditionalFormatting>
  <conditionalFormatting sqref="F6:F9">
    <cfRule type="cellIs" priority="16" dxfId="126" operator="between" stopIfTrue="1">
      <formula>1</formula>
      <formula>149</formula>
    </cfRule>
    <cfRule type="cellIs" priority="17" dxfId="127" operator="greaterThanOrEqual" stopIfTrue="1">
      <formula>150</formula>
    </cfRule>
  </conditionalFormatting>
  <conditionalFormatting sqref="C6:C9">
    <cfRule type="cellIs" priority="13" dxfId="127" operator="between" stopIfTrue="1">
      <formula>$M$2</formula>
      <formula>$M$3</formula>
    </cfRule>
    <cfRule type="cellIs" priority="14" dxfId="127" operator="between" stopIfTrue="1">
      <formula>$M$4</formula>
      <formula>$M$5</formula>
    </cfRule>
    <cfRule type="cellIs" priority="15" dxfId="126" operator="greaterThan" stopIfTrue="1">
      <formula>0</formula>
    </cfRule>
  </conditionalFormatting>
  <conditionalFormatting sqref="G6:G13">
    <cfRule type="cellIs" priority="11" dxfId="1" operator="between" stopIfTrue="1">
      <formula>1</formula>
      <formula>($F6+4)/5</formula>
    </cfRule>
    <cfRule type="cellIs" priority="12" dxfId="0" operator="greaterThan" stopIfTrue="1">
      <formula>($F6+4)/5</formula>
    </cfRule>
  </conditionalFormatting>
  <conditionalFormatting sqref="H6:H13">
    <cfRule type="cellIs" priority="9" dxfId="1" operator="greaterThanOrEqual" stopIfTrue="1">
      <formula>20</formula>
    </cfRule>
    <cfRule type="cellIs" priority="10" dxfId="0" operator="between" stopIfTrue="1">
      <formula>1</formula>
      <formula>19</formula>
    </cfRule>
  </conditionalFormatting>
  <conditionalFormatting sqref="E6:E13">
    <cfRule type="cellIs" priority="6" dxfId="1" operator="between" stopIfTrue="1">
      <formula>100</formula>
      <formula>1500</formula>
    </cfRule>
    <cfRule type="cellIs" priority="7" dxfId="0" operator="between" stopIfTrue="1">
      <formula>0.01</formula>
      <formula>99.99</formula>
    </cfRule>
    <cfRule type="cellIs" priority="8" dxfId="0" operator="greaterThan" stopIfTrue="1">
      <formula>1500</formula>
    </cfRule>
  </conditionalFormatting>
  <conditionalFormatting sqref="F6:F13">
    <cfRule type="cellIs" priority="4" dxfId="0" operator="between" stopIfTrue="1">
      <formula>1</formula>
      <formula>149</formula>
    </cfRule>
    <cfRule type="cellIs" priority="5" dxfId="1" operator="greaterThanOrEqual" stopIfTrue="1">
      <formula>150</formula>
    </cfRule>
  </conditionalFormatting>
  <conditionalFormatting sqref="C6:C13">
    <cfRule type="cellIs" priority="1" dxfId="1" operator="between" stopIfTrue="1">
      <formula>$M$2</formula>
      <formula>$M$3</formula>
    </cfRule>
    <cfRule type="cellIs" priority="2" dxfId="1" operator="between" stopIfTrue="1">
      <formula>$M$4</formula>
      <formula>$M$5</formula>
    </cfRule>
    <cfRule type="cellIs" priority="3" dxfId="0" operator="greaterThan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9"/>
  <dimension ref="A1:V34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22" width="9.140625" style="1" customWidth="1"/>
    <col min="23" max="16384" width="9.140625" style="2" customWidth="1"/>
  </cols>
  <sheetData>
    <row r="1" spans="1:10" ht="31.5" customHeight="1">
      <c r="A1" s="221" t="str">
        <f>'Ex'!A1</f>
        <v>67. OGÓLNOPOLSKA
WYSTAWA
GOŁĘBI POCZTOWYCH</v>
      </c>
      <c r="B1" s="215">
        <f>Rep!A15</f>
        <v>0</v>
      </c>
      <c r="C1" s="216"/>
      <c r="D1" s="96" t="s">
        <v>94</v>
      </c>
      <c r="E1" s="249" t="s">
        <v>279</v>
      </c>
      <c r="F1" s="249"/>
      <c r="G1" s="249"/>
      <c r="H1" s="95">
        <v>0</v>
      </c>
      <c r="I1" s="1">
        <v>1</v>
      </c>
      <c r="J1" s="1" t="str">
        <f>Info!C73</f>
        <v>niebieska</v>
      </c>
    </row>
    <row r="2" spans="1:14" ht="15.75" customHeight="1" thickBot="1">
      <c r="A2" s="222"/>
      <c r="B2" s="217"/>
      <c r="C2" s="218"/>
      <c r="D2" s="24" t="s">
        <v>95</v>
      </c>
      <c r="E2" s="248" t="s">
        <v>280</v>
      </c>
      <c r="F2" s="248"/>
      <c r="G2" s="248"/>
      <c r="H2" s="91" t="s">
        <v>96</v>
      </c>
      <c r="I2" s="1">
        <v>2</v>
      </c>
      <c r="J2" s="1" t="str">
        <f>Info!C74</f>
        <v>niebiesko-nakr.</v>
      </c>
      <c r="M2" s="113">
        <f>Info!B68</f>
        <v>42095</v>
      </c>
      <c r="N2" s="114" t="s">
        <v>111</v>
      </c>
    </row>
    <row r="3" spans="1:14" ht="21.75" customHeight="1" thickBot="1">
      <c r="A3" s="222"/>
      <c r="B3" s="211" t="s">
        <v>209</v>
      </c>
      <c r="C3" s="212"/>
      <c r="D3" s="209" t="s">
        <v>97</v>
      </c>
      <c r="E3" s="209"/>
      <c r="F3" s="209"/>
      <c r="G3" s="209"/>
      <c r="H3" s="210"/>
      <c r="I3" s="1">
        <v>3</v>
      </c>
      <c r="J3" s="1" t="str">
        <f>Info!C75</f>
        <v>ciemno-nakrap.</v>
      </c>
      <c r="M3" s="113">
        <f>Info!B69</f>
        <v>42277</v>
      </c>
      <c r="N3" s="114" t="s">
        <v>110</v>
      </c>
    </row>
    <row r="4" spans="1:14" ht="31.5" customHeight="1">
      <c r="A4" s="222"/>
      <c r="B4" s="4" t="s">
        <v>98</v>
      </c>
      <c r="C4" s="5" t="s">
        <v>99</v>
      </c>
      <c r="D4" s="5" t="s">
        <v>100</v>
      </c>
      <c r="E4" s="6" t="s">
        <v>0</v>
      </c>
      <c r="F4" s="5" t="s">
        <v>101</v>
      </c>
      <c r="G4" s="5" t="s">
        <v>102</v>
      </c>
      <c r="H4" s="7" t="s">
        <v>103</v>
      </c>
      <c r="I4" s="1">
        <v>4</v>
      </c>
      <c r="J4" s="1" t="str">
        <f>Info!C76</f>
        <v>ciemna</v>
      </c>
      <c r="M4" s="113">
        <f>Info!B70</f>
        <v>42461</v>
      </c>
      <c r="N4" s="115" t="s">
        <v>112</v>
      </c>
    </row>
    <row r="5" spans="1:22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89</v>
      </c>
      <c r="F5" s="11" t="s">
        <v>16</v>
      </c>
      <c r="G5" s="11" t="s">
        <v>12</v>
      </c>
      <c r="H5" s="71" t="s">
        <v>11</v>
      </c>
      <c r="I5" s="1">
        <v>5</v>
      </c>
      <c r="J5" s="1" t="str">
        <f>Info!C77</f>
        <v>czarna</v>
      </c>
      <c r="K5" s="13"/>
      <c r="L5" s="13"/>
      <c r="M5" s="113">
        <f>Info!B71</f>
        <v>42643</v>
      </c>
      <c r="N5" s="114" t="s">
        <v>113</v>
      </c>
      <c r="O5" s="13"/>
      <c r="P5" s="13"/>
      <c r="Q5" s="13"/>
      <c r="R5" s="13"/>
      <c r="S5" s="13"/>
      <c r="T5" s="13"/>
      <c r="U5" s="13"/>
      <c r="V5" s="13"/>
    </row>
    <row r="6" spans="1:13" ht="18" customHeight="1">
      <c r="A6" s="15"/>
      <c r="B6" s="16" t="s">
        <v>1</v>
      </c>
      <c r="C6" s="185">
        <v>42196</v>
      </c>
      <c r="D6" s="180" t="s">
        <v>260</v>
      </c>
      <c r="E6" s="181">
        <v>738.45</v>
      </c>
      <c r="F6" s="182">
        <v>1250</v>
      </c>
      <c r="G6" s="182">
        <v>151</v>
      </c>
      <c r="H6" s="183">
        <v>51</v>
      </c>
      <c r="I6" s="1">
        <v>6</v>
      </c>
      <c r="J6" s="1" t="str">
        <f>Info!C78</f>
        <v>czerwono-nakr.</v>
      </c>
      <c r="L6" s="114">
        <f>IF(AND(C6&gt;=$M$2,C6&lt;=$M$3,E6&gt;=100,E6&lt;=1500,F6&gt;=150,H6&gt;=20),E6,0)</f>
        <v>738.45</v>
      </c>
      <c r="M6" s="114">
        <f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85">
        <v>42211</v>
      </c>
      <c r="D7" s="180" t="s">
        <v>261</v>
      </c>
      <c r="E7" s="181">
        <v>738.45</v>
      </c>
      <c r="F7" s="182">
        <v>1045</v>
      </c>
      <c r="G7" s="184">
        <v>46</v>
      </c>
      <c r="H7" s="183">
        <v>39</v>
      </c>
      <c r="I7" s="1">
        <v>7</v>
      </c>
      <c r="J7" s="1" t="str">
        <f>Info!C79</f>
        <v>czerwona</v>
      </c>
      <c r="L7" s="114">
        <f aca="true" t="shared" si="0" ref="L7:L25">IF(AND(C7&gt;=$M$2,C7&lt;=$M$3,E7&gt;=100,E7&lt;=1500,F7&gt;=150,H7&gt;=20),E7,0)</f>
        <v>738.45</v>
      </c>
      <c r="M7" s="114">
        <f aca="true" t="shared" si="1" ref="M7:M25">IF(AND(C7&gt;=$M$4,C7&lt;=$M$5,E7&gt;=100,E7&lt;=1500,F7&gt;=150,H7&gt;=20),E7,0)</f>
        <v>0</v>
      </c>
    </row>
    <row r="8" spans="1:13" ht="18" customHeight="1">
      <c r="A8" s="15"/>
      <c r="B8" s="17" t="s">
        <v>3</v>
      </c>
      <c r="C8" s="185">
        <v>42567</v>
      </c>
      <c r="D8" s="180" t="s">
        <v>260</v>
      </c>
      <c r="E8" s="181">
        <v>734.5</v>
      </c>
      <c r="F8" s="182">
        <v>1138</v>
      </c>
      <c r="G8" s="184">
        <v>73</v>
      </c>
      <c r="H8" s="183">
        <v>50</v>
      </c>
      <c r="I8" s="1">
        <v>8</v>
      </c>
      <c r="J8" s="1" t="str">
        <f>Info!C80</f>
        <v>płowa</v>
      </c>
      <c r="L8" s="114">
        <f t="shared" si="0"/>
        <v>0</v>
      </c>
      <c r="M8" s="114">
        <f t="shared" si="1"/>
        <v>734.5</v>
      </c>
    </row>
    <row r="9" spans="1:13" ht="18" customHeight="1">
      <c r="A9" s="15"/>
      <c r="B9" s="17" t="s">
        <v>4</v>
      </c>
      <c r="C9" s="185">
        <v>42533</v>
      </c>
      <c r="D9" s="180" t="s">
        <v>276</v>
      </c>
      <c r="E9" s="181">
        <v>569.5</v>
      </c>
      <c r="F9" s="182">
        <v>2015</v>
      </c>
      <c r="G9" s="184">
        <v>4</v>
      </c>
      <c r="H9" s="183">
        <v>62</v>
      </c>
      <c r="I9" s="1">
        <v>9</v>
      </c>
      <c r="J9" s="1" t="str">
        <f>Info!C81</f>
        <v>biała</v>
      </c>
      <c r="L9" s="114">
        <f t="shared" si="0"/>
        <v>0</v>
      </c>
      <c r="M9" s="114">
        <f t="shared" si="1"/>
        <v>569.5</v>
      </c>
    </row>
    <row r="10" spans="1:13" ht="18" customHeight="1">
      <c r="A10" s="3"/>
      <c r="B10" s="17" t="s">
        <v>5</v>
      </c>
      <c r="C10" s="93"/>
      <c r="D10" s="79"/>
      <c r="E10" s="81"/>
      <c r="F10" s="82"/>
      <c r="G10" s="84"/>
      <c r="H10" s="83"/>
      <c r="I10" s="1">
        <v>10</v>
      </c>
      <c r="J10" s="1" t="str">
        <f>Info!C82</f>
        <v>szpakowata</v>
      </c>
      <c r="L10" s="114">
        <f t="shared" si="0"/>
        <v>0</v>
      </c>
      <c r="M10" s="114">
        <f t="shared" si="1"/>
        <v>0</v>
      </c>
    </row>
    <row r="11" spans="1:13" ht="18" customHeight="1">
      <c r="A11" s="3"/>
      <c r="B11" s="17" t="s">
        <v>6</v>
      </c>
      <c r="C11" s="93"/>
      <c r="D11" s="79"/>
      <c r="E11" s="81"/>
      <c r="F11" s="82"/>
      <c r="G11" s="84"/>
      <c r="H11" s="83"/>
      <c r="I11" s="1">
        <v>11</v>
      </c>
      <c r="J11" s="1" t="str">
        <f>Info!C83</f>
        <v>niebiesko-pstra</v>
      </c>
      <c r="L11" s="114">
        <f t="shared" si="0"/>
        <v>0</v>
      </c>
      <c r="M11" s="114">
        <f t="shared" si="1"/>
        <v>0</v>
      </c>
    </row>
    <row r="12" spans="1:13" ht="18" customHeight="1">
      <c r="A12" s="141" t="str">
        <f>'Ex'!A12</f>
        <v>TARGI KIELCE</v>
      </c>
      <c r="B12" s="17" t="s">
        <v>7</v>
      </c>
      <c r="C12" s="93"/>
      <c r="D12" s="79"/>
      <c r="E12" s="81"/>
      <c r="F12" s="82"/>
      <c r="G12" s="84"/>
      <c r="H12" s="83"/>
      <c r="I12" s="1">
        <v>12</v>
      </c>
      <c r="J12" s="1" t="str">
        <f>Info!C84</f>
        <v>nieb-nakr-pstra</v>
      </c>
      <c r="L12" s="114">
        <f t="shared" si="0"/>
        <v>0</v>
      </c>
      <c r="M12" s="114">
        <f t="shared" si="1"/>
        <v>0</v>
      </c>
    </row>
    <row r="13" spans="1:13" ht="18" customHeight="1">
      <c r="A13" s="141" t="str">
        <f>'Ex'!A13</f>
        <v>13 - 15 styczeń 2017 roku</v>
      </c>
      <c r="B13" s="17" t="s">
        <v>8</v>
      </c>
      <c r="C13" s="93"/>
      <c r="D13" s="79"/>
      <c r="E13" s="81"/>
      <c r="F13" s="82"/>
      <c r="G13" s="84"/>
      <c r="H13" s="83"/>
      <c r="I13" s="1">
        <v>13</v>
      </c>
      <c r="J13" s="1" t="str">
        <f>Info!C85</f>
        <v>ciem-nakr-pstra</v>
      </c>
      <c r="L13" s="114">
        <f t="shared" si="0"/>
        <v>0</v>
      </c>
      <c r="M13" s="114">
        <f t="shared" si="1"/>
        <v>0</v>
      </c>
    </row>
    <row r="14" spans="1:13" ht="18" customHeight="1" thickBot="1">
      <c r="A14" s="141" t="str">
        <f>'Ex'!A14</f>
        <v> </v>
      </c>
      <c r="B14" s="17" t="s">
        <v>9</v>
      </c>
      <c r="C14" s="93"/>
      <c r="D14" s="79"/>
      <c r="E14" s="81"/>
      <c r="F14" s="82"/>
      <c r="G14" s="84"/>
      <c r="H14" s="83"/>
      <c r="I14" s="1">
        <v>14</v>
      </c>
      <c r="J14" s="1" t="str">
        <f>Info!C86</f>
        <v>ciemno-pstra</v>
      </c>
      <c r="L14" s="114">
        <f t="shared" si="0"/>
        <v>0</v>
      </c>
      <c r="M14" s="114">
        <f t="shared" si="1"/>
        <v>0</v>
      </c>
    </row>
    <row r="15" spans="1:13" ht="18" customHeight="1">
      <c r="A15" s="207" t="s">
        <v>210</v>
      </c>
      <c r="B15" s="17" t="s">
        <v>10</v>
      </c>
      <c r="C15" s="93"/>
      <c r="D15" s="79"/>
      <c r="E15" s="81"/>
      <c r="F15" s="82"/>
      <c r="G15" s="82"/>
      <c r="H15" s="83"/>
      <c r="I15" s="1">
        <v>15</v>
      </c>
      <c r="J15" s="1" t="str">
        <f>Info!C87</f>
        <v>czarno-pstra</v>
      </c>
      <c r="L15" s="114">
        <f t="shared" si="0"/>
        <v>0</v>
      </c>
      <c r="M15" s="114">
        <f t="shared" si="1"/>
        <v>0</v>
      </c>
    </row>
    <row r="16" spans="1:13" ht="18" customHeight="1">
      <c r="A16" s="208"/>
      <c r="B16" s="17" t="s">
        <v>17</v>
      </c>
      <c r="C16" s="93"/>
      <c r="D16" s="80"/>
      <c r="E16" s="85"/>
      <c r="F16" s="84"/>
      <c r="G16" s="84"/>
      <c r="H16" s="86"/>
      <c r="I16" s="1">
        <v>16</v>
      </c>
      <c r="J16" s="1" t="str">
        <f>Info!C88</f>
        <v>czer-nakr-pstra</v>
      </c>
      <c r="L16" s="114">
        <f t="shared" si="0"/>
        <v>0</v>
      </c>
      <c r="M16" s="114">
        <f t="shared" si="1"/>
        <v>0</v>
      </c>
    </row>
    <row r="17" spans="1:13" ht="18" customHeight="1" thickBot="1">
      <c r="A17" s="247" t="s">
        <v>281</v>
      </c>
      <c r="B17" s="17" t="s">
        <v>80</v>
      </c>
      <c r="C17" s="93"/>
      <c r="D17" s="79"/>
      <c r="E17" s="81"/>
      <c r="F17" s="82"/>
      <c r="G17" s="82"/>
      <c r="H17" s="83"/>
      <c r="I17" s="1">
        <v>17</v>
      </c>
      <c r="J17" s="1" t="str">
        <f>Info!C89</f>
        <v>czerwono-pstra</v>
      </c>
      <c r="L17" s="114">
        <f t="shared" si="0"/>
        <v>0</v>
      </c>
      <c r="M17" s="114">
        <f t="shared" si="1"/>
        <v>0</v>
      </c>
    </row>
    <row r="18" spans="1:13" ht="18" customHeight="1" thickBot="1">
      <c r="A18" s="247"/>
      <c r="B18" s="17" t="s">
        <v>81</v>
      </c>
      <c r="C18" s="93"/>
      <c r="D18" s="79"/>
      <c r="E18" s="81"/>
      <c r="F18" s="82"/>
      <c r="G18" s="82"/>
      <c r="H18" s="83"/>
      <c r="I18" s="1">
        <v>18</v>
      </c>
      <c r="J18" s="1" t="str">
        <f>Info!C90</f>
        <v>płowo-pstra</v>
      </c>
      <c r="L18" s="114">
        <f t="shared" si="0"/>
        <v>0</v>
      </c>
      <c r="M18" s="114">
        <f t="shared" si="1"/>
        <v>0</v>
      </c>
    </row>
    <row r="19" spans="1:13" ht="18" customHeight="1">
      <c r="A19" s="207" t="s">
        <v>107</v>
      </c>
      <c r="B19" s="17" t="s">
        <v>82</v>
      </c>
      <c r="C19" s="93"/>
      <c r="D19" s="79"/>
      <c r="E19" s="81"/>
      <c r="F19" s="82"/>
      <c r="G19" s="82"/>
      <c r="H19" s="83"/>
      <c r="I19" s="1">
        <v>19</v>
      </c>
      <c r="J19" s="1" t="str">
        <f>Info!C91</f>
        <v>szpak-pstra</v>
      </c>
      <c r="L19" s="114">
        <f t="shared" si="0"/>
        <v>0</v>
      </c>
      <c r="M19" s="114">
        <f t="shared" si="1"/>
        <v>0</v>
      </c>
    </row>
    <row r="20" spans="1:13" ht="18" customHeight="1">
      <c r="A20" s="232"/>
      <c r="B20" s="17" t="s">
        <v>83</v>
      </c>
      <c r="C20" s="93"/>
      <c r="D20" s="79"/>
      <c r="E20" s="81"/>
      <c r="F20" s="82"/>
      <c r="G20" s="82"/>
      <c r="H20" s="83"/>
      <c r="I20" s="1">
        <v>20</v>
      </c>
      <c r="J20" s="1" t="str">
        <f>Info!C92</f>
        <v>czerwono-szpak</v>
      </c>
      <c r="L20" s="114">
        <f t="shared" si="0"/>
        <v>0</v>
      </c>
      <c r="M20" s="114">
        <f t="shared" si="1"/>
        <v>0</v>
      </c>
    </row>
    <row r="21" spans="1:13" ht="18" customHeight="1">
      <c r="A21" s="241">
        <v>370</v>
      </c>
      <c r="B21" s="17" t="s">
        <v>84</v>
      </c>
      <c r="C21" s="93"/>
      <c r="D21" s="79"/>
      <c r="E21" s="81"/>
      <c r="F21" s="82"/>
      <c r="G21" s="82"/>
      <c r="H21" s="83"/>
      <c r="I21" s="1">
        <v>21</v>
      </c>
      <c r="J21" s="1" t="str">
        <f>Info!C93</f>
        <v>czer-szp-pstra</v>
      </c>
      <c r="L21" s="114">
        <f t="shared" si="0"/>
        <v>0</v>
      </c>
      <c r="M21" s="114">
        <f t="shared" si="1"/>
        <v>0</v>
      </c>
    </row>
    <row r="22" spans="1:13" ht="18" customHeight="1" thickBot="1">
      <c r="A22" s="242"/>
      <c r="B22" s="17" t="s">
        <v>85</v>
      </c>
      <c r="C22" s="93"/>
      <c r="D22" s="79"/>
      <c r="E22" s="81"/>
      <c r="F22" s="82"/>
      <c r="G22" s="82"/>
      <c r="H22" s="83"/>
      <c r="I22" s="1">
        <v>22</v>
      </c>
      <c r="J22" s="1" t="str">
        <f>Info!C94</f>
        <v>płowo-szpak</v>
      </c>
      <c r="L22" s="114">
        <f t="shared" si="0"/>
        <v>0</v>
      </c>
      <c r="M22" s="114">
        <f t="shared" si="1"/>
        <v>0</v>
      </c>
    </row>
    <row r="23" spans="1:13" ht="18" customHeight="1">
      <c r="A23" s="92" t="s">
        <v>104</v>
      </c>
      <c r="B23" s="17" t="s">
        <v>86</v>
      </c>
      <c r="C23" s="93"/>
      <c r="D23" s="79"/>
      <c r="E23" s="81"/>
      <c r="F23" s="82"/>
      <c r="G23" s="82"/>
      <c r="H23" s="83"/>
      <c r="I23" s="1">
        <v>23</v>
      </c>
      <c r="J23" s="1" t="str">
        <f>Info!C95</f>
        <v>pł-szpak-pstra</v>
      </c>
      <c r="L23" s="114">
        <f t="shared" si="0"/>
        <v>0</v>
      </c>
      <c r="M23" s="114">
        <f t="shared" si="1"/>
        <v>0</v>
      </c>
    </row>
    <row r="24" spans="1:13" ht="18" customHeight="1">
      <c r="A24" s="237" t="str">
        <f>Info!H1</f>
        <v>ZIELONA GÓRA</v>
      </c>
      <c r="B24" s="17" t="s">
        <v>87</v>
      </c>
      <c r="C24" s="93"/>
      <c r="D24" s="79"/>
      <c r="E24" s="81"/>
      <c r="F24" s="82"/>
      <c r="G24" s="82"/>
      <c r="H24" s="83"/>
      <c r="L24" s="114">
        <f t="shared" si="0"/>
        <v>0</v>
      </c>
      <c r="M24" s="114">
        <f t="shared" si="1"/>
        <v>0</v>
      </c>
    </row>
    <row r="25" spans="1:13" ht="18" customHeight="1" thickBot="1">
      <c r="A25" s="238"/>
      <c r="B25" s="25" t="s">
        <v>88</v>
      </c>
      <c r="C25" s="93"/>
      <c r="D25" s="87"/>
      <c r="E25" s="88"/>
      <c r="F25" s="89"/>
      <c r="G25" s="89"/>
      <c r="H25" s="90"/>
      <c r="L25" s="114">
        <f t="shared" si="0"/>
        <v>0</v>
      </c>
      <c r="M25" s="114">
        <f t="shared" si="1"/>
        <v>0</v>
      </c>
    </row>
    <row r="26" spans="1:8" ht="24" customHeight="1" thickBot="1">
      <c r="A26" s="92" t="s">
        <v>105</v>
      </c>
      <c r="B26" s="230" t="str">
        <f>'Ex'!B26</f>
        <v>Kkm za 2015 rok </v>
      </c>
      <c r="C26" s="231"/>
      <c r="D26" s="231"/>
      <c r="E26" s="74">
        <f>SUM(L6:L25)</f>
        <v>1476.9</v>
      </c>
      <c r="F26" s="225" t="s">
        <v>106</v>
      </c>
      <c r="G26" s="226"/>
      <c r="H26" s="227"/>
    </row>
    <row r="27" spans="1:8" ht="24" customHeight="1" thickBot="1">
      <c r="A27" s="94" t="s">
        <v>148</v>
      </c>
      <c r="B27" s="230" t="str">
        <f>'Ex'!B27</f>
        <v>Kkm za 2016 rok </v>
      </c>
      <c r="C27" s="231"/>
      <c r="D27" s="231"/>
      <c r="E27" s="72">
        <f>IF(OR(SUM(M6:M25)&gt;=600,SUM(M6:M25)=0),SUM(M6:M25),"MAŁO")</f>
        <v>1304</v>
      </c>
      <c r="F27" s="228">
        <f>IF(AND(E27&lt;&gt;"MAŁO",OR(SUM(L6:M25)&gt;=2000,SUM(L6:M25)=0)),SUM(L6:M25),"MAŁO")</f>
        <v>2780.9</v>
      </c>
      <c r="G27" s="229"/>
      <c r="H27" s="73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75"/>
      <c r="G29" s="75"/>
      <c r="H29" s="22"/>
    </row>
    <row r="30" spans="1:8" ht="12.75">
      <c r="A30" s="18"/>
      <c r="B30" s="18"/>
      <c r="C30" s="22"/>
      <c r="F30" s="75"/>
      <c r="G30" s="75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69B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A19:A20"/>
    <mergeCell ref="A17:A18"/>
    <mergeCell ref="A21:A22"/>
    <mergeCell ref="A24:A25"/>
    <mergeCell ref="B27:D27"/>
    <mergeCell ref="F26:H26"/>
    <mergeCell ref="F27:G27"/>
    <mergeCell ref="B26:D26"/>
  </mergeCells>
  <conditionalFormatting sqref="G5:G25">
    <cfRule type="cellIs" priority="25" dxfId="1" operator="between" stopIfTrue="1">
      <formula>1</formula>
      <formula>($F5+4)/5</formula>
    </cfRule>
    <cfRule type="cellIs" priority="26" dxfId="0" operator="greaterThan" stopIfTrue="1">
      <formula>($F5+4)/5</formula>
    </cfRule>
  </conditionalFormatting>
  <conditionalFormatting sqref="H6:H25">
    <cfRule type="cellIs" priority="27" dxfId="1" operator="greaterThanOrEqual" stopIfTrue="1">
      <formula>20</formula>
    </cfRule>
    <cfRule type="cellIs" priority="28" dxfId="0" operator="between" stopIfTrue="1">
      <formula>1</formula>
      <formula>19</formula>
    </cfRule>
  </conditionalFormatting>
  <conditionalFormatting sqref="E6:E25">
    <cfRule type="cellIs" priority="29" dxfId="1" operator="between" stopIfTrue="1">
      <formula>100</formula>
      <formula>1500</formula>
    </cfRule>
    <cfRule type="cellIs" priority="30" dxfId="0" operator="between" stopIfTrue="1">
      <formula>0.01</formula>
      <formula>99.99</formula>
    </cfRule>
    <cfRule type="cellIs" priority="31" dxfId="0" operator="greaterThan" stopIfTrue="1">
      <formula>1500</formula>
    </cfRule>
  </conditionalFormatting>
  <conditionalFormatting sqref="F6:F25">
    <cfRule type="cellIs" priority="32" dxfId="0" operator="between" stopIfTrue="1">
      <formula>1</formula>
      <formula>149</formula>
    </cfRule>
    <cfRule type="cellIs" priority="33" dxfId="1" operator="greaterThanOrEqual" stopIfTrue="1">
      <formula>150</formula>
    </cfRule>
  </conditionalFormatting>
  <conditionalFormatting sqref="B1:C2">
    <cfRule type="cellIs" priority="34" dxfId="1" operator="greaterThan" stopIfTrue="1">
      <formula>0</formula>
    </cfRule>
    <cfRule type="cellIs" priority="35" dxfId="21" operator="equal" stopIfTrue="1">
      <formula>0</formula>
    </cfRule>
  </conditionalFormatting>
  <conditionalFormatting sqref="C6:C25">
    <cfRule type="cellIs" priority="36" dxfId="1" operator="between" stopIfTrue="1">
      <formula>$M$2</formula>
      <formula>$M$3</formula>
    </cfRule>
    <cfRule type="cellIs" priority="37" dxfId="1" operator="between" stopIfTrue="1">
      <formula>$M$4</formula>
      <formula>$M$5</formula>
    </cfRule>
    <cfRule type="cellIs" priority="38" dxfId="0" operator="greaterThan" stopIfTrue="1">
      <formula>0</formula>
    </cfRule>
  </conditionalFormatting>
  <conditionalFormatting sqref="H1">
    <cfRule type="cellIs" priority="39" dxfId="0" operator="notEqual" stopIfTrue="1">
      <formula>0</formula>
    </cfRule>
    <cfRule type="cellIs" priority="40" dxfId="0" operator="equal" stopIfTrue="1">
      <formula>""</formula>
    </cfRule>
  </conditionalFormatting>
  <conditionalFormatting sqref="E27">
    <cfRule type="cellIs" priority="41" dxfId="0" operator="equal" stopIfTrue="1">
      <formula>"MAŁO"</formula>
    </cfRule>
    <cfRule type="cellIs" priority="42" dxfId="1" operator="between" stopIfTrue="1">
      <formula>600</formula>
      <formula>15000</formula>
    </cfRule>
    <cfRule type="cellIs" priority="43" dxfId="0" operator="greaterThan" stopIfTrue="1">
      <formula>15000</formula>
    </cfRule>
  </conditionalFormatting>
  <conditionalFormatting sqref="F27:G27">
    <cfRule type="cellIs" priority="44" dxfId="0" operator="between" stopIfTrue="1">
      <formula>0.01</formula>
      <formula>1999.99</formula>
    </cfRule>
    <cfRule type="cellIs" priority="45" dxfId="1" operator="between" stopIfTrue="1">
      <formula>2000</formula>
      <formula>15000</formula>
    </cfRule>
    <cfRule type="cellIs" priority="46" dxfId="0" operator="greaterThan" stopIfTrue="1">
      <formula>15000</formula>
    </cfRule>
  </conditionalFormatting>
  <conditionalFormatting sqref="G6:G9">
    <cfRule type="cellIs" priority="23" dxfId="1" operator="between" stopIfTrue="1">
      <formula>1</formula>
      <formula>($F6+4)/5</formula>
    </cfRule>
    <cfRule type="cellIs" priority="24" dxfId="0" operator="greaterThan" stopIfTrue="1">
      <formula>($F6+4)/5</formula>
    </cfRule>
  </conditionalFormatting>
  <conditionalFormatting sqref="H6:H9">
    <cfRule type="cellIs" priority="21" dxfId="1" operator="greaterThanOrEqual" stopIfTrue="1">
      <formula>20</formula>
    </cfRule>
    <cfRule type="cellIs" priority="22" dxfId="0" operator="between" stopIfTrue="1">
      <formula>1</formula>
      <formula>19</formula>
    </cfRule>
  </conditionalFormatting>
  <conditionalFormatting sqref="E6:E9">
    <cfRule type="cellIs" priority="18" dxfId="1" operator="between" stopIfTrue="1">
      <formula>100</formula>
      <formula>1500</formula>
    </cfRule>
    <cfRule type="cellIs" priority="19" dxfId="0" operator="between" stopIfTrue="1">
      <formula>0.01</formula>
      <formula>99.99</formula>
    </cfRule>
    <cfRule type="cellIs" priority="20" dxfId="0" operator="greaterThan" stopIfTrue="1">
      <formula>1500</formula>
    </cfRule>
  </conditionalFormatting>
  <conditionalFormatting sqref="F6:F9">
    <cfRule type="cellIs" priority="16" dxfId="0" operator="between" stopIfTrue="1">
      <formula>1</formula>
      <formula>149</formula>
    </cfRule>
    <cfRule type="cellIs" priority="17" dxfId="1" operator="greaterThanOrEqual" stopIfTrue="1">
      <formula>150</formula>
    </cfRule>
  </conditionalFormatting>
  <conditionalFormatting sqref="C6:C9">
    <cfRule type="cellIs" priority="13" dxfId="1" operator="between" stopIfTrue="1">
      <formula>$M$2</formula>
      <formula>$M$3</formula>
    </cfRule>
    <cfRule type="cellIs" priority="14" dxfId="1" operator="between" stopIfTrue="1">
      <formula>$M$4</formula>
      <formula>$M$5</formula>
    </cfRule>
    <cfRule type="cellIs" priority="15" dxfId="0" operator="greaterThan" stopIfTrue="1">
      <formula>0</formula>
    </cfRule>
  </conditionalFormatting>
  <conditionalFormatting sqref="G6:G9">
    <cfRule type="cellIs" priority="11" dxfId="127" operator="between" stopIfTrue="1">
      <formula>1</formula>
      <formula>($F6+4)/5</formula>
    </cfRule>
    <cfRule type="cellIs" priority="12" dxfId="126" operator="greaterThan" stopIfTrue="1">
      <formula>($F6+4)/5</formula>
    </cfRule>
  </conditionalFormatting>
  <conditionalFormatting sqref="H6:H9">
    <cfRule type="cellIs" priority="9" dxfId="127" operator="greaterThanOrEqual" stopIfTrue="1">
      <formula>20</formula>
    </cfRule>
    <cfRule type="cellIs" priority="10" dxfId="126" operator="between" stopIfTrue="1">
      <formula>1</formula>
      <formula>19</formula>
    </cfRule>
  </conditionalFormatting>
  <conditionalFormatting sqref="E6:E9">
    <cfRule type="cellIs" priority="6" dxfId="127" operator="between" stopIfTrue="1">
      <formula>100</formula>
      <formula>1500</formula>
    </cfRule>
    <cfRule type="cellIs" priority="7" dxfId="126" operator="between" stopIfTrue="1">
      <formula>0.01</formula>
      <formula>99.99</formula>
    </cfRule>
    <cfRule type="cellIs" priority="8" dxfId="126" operator="greaterThan" stopIfTrue="1">
      <formula>1500</formula>
    </cfRule>
  </conditionalFormatting>
  <conditionalFormatting sqref="F6:F9">
    <cfRule type="cellIs" priority="4" dxfId="126" operator="between" stopIfTrue="1">
      <formula>1</formula>
      <formula>149</formula>
    </cfRule>
    <cfRule type="cellIs" priority="5" dxfId="127" operator="greaterThanOrEqual" stopIfTrue="1">
      <formula>150</formula>
    </cfRule>
  </conditionalFormatting>
  <conditionalFormatting sqref="C6:C9">
    <cfRule type="cellIs" priority="1" dxfId="127" operator="between" stopIfTrue="1">
      <formula>$M$2</formula>
      <formula>$M$3</formula>
    </cfRule>
    <cfRule type="cellIs" priority="2" dxfId="127" operator="between" stopIfTrue="1">
      <formula>$M$4</formula>
      <formula>$M$5</formula>
    </cfRule>
    <cfRule type="cellIs" priority="3" dxfId="126" operator="greaterThan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5"/>
  <dimension ref="A1:W34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23" width="9.140625" style="1" customWidth="1"/>
    <col min="24" max="16384" width="9.140625" style="2" customWidth="1"/>
  </cols>
  <sheetData>
    <row r="1" spans="1:10" ht="31.5" customHeight="1">
      <c r="A1" s="221" t="str">
        <f>'Ex'!A1</f>
        <v>67. OGÓLNOPOLSKA
WYSTAWA
GOŁĘBI POCZTOWYCH</v>
      </c>
      <c r="B1" s="215">
        <f>Rep!A17</f>
        <v>0</v>
      </c>
      <c r="C1" s="216"/>
      <c r="D1" s="96" t="s">
        <v>94</v>
      </c>
      <c r="E1" s="249" t="s">
        <v>312</v>
      </c>
      <c r="F1" s="249"/>
      <c r="G1" s="249"/>
      <c r="H1" s="95">
        <v>1</v>
      </c>
      <c r="I1" s="1">
        <v>1</v>
      </c>
      <c r="J1" s="1" t="str">
        <f>Info!C73</f>
        <v>niebieska</v>
      </c>
    </row>
    <row r="2" spans="1:14" ht="15.75" customHeight="1" thickBot="1">
      <c r="A2" s="222"/>
      <c r="B2" s="217"/>
      <c r="C2" s="218"/>
      <c r="D2" s="24" t="s">
        <v>95</v>
      </c>
      <c r="E2" s="262" t="s">
        <v>60</v>
      </c>
      <c r="F2" s="262"/>
      <c r="G2" s="262"/>
      <c r="H2" s="91" t="s">
        <v>96</v>
      </c>
      <c r="I2" s="1">
        <v>2</v>
      </c>
      <c r="J2" s="1" t="str">
        <f>Info!C74</f>
        <v>niebiesko-nakr.</v>
      </c>
      <c r="M2" s="113">
        <f>Info!B68</f>
        <v>42095</v>
      </c>
      <c r="N2" s="114" t="s">
        <v>111</v>
      </c>
    </row>
    <row r="3" spans="1:14" ht="21.75" customHeight="1" thickBot="1">
      <c r="A3" s="222"/>
      <c r="B3" s="211" t="s">
        <v>209</v>
      </c>
      <c r="C3" s="212"/>
      <c r="D3" s="209" t="s">
        <v>97</v>
      </c>
      <c r="E3" s="209"/>
      <c r="F3" s="209"/>
      <c r="G3" s="209"/>
      <c r="H3" s="210"/>
      <c r="I3" s="1">
        <v>3</v>
      </c>
      <c r="J3" s="1" t="str">
        <f>Info!C75</f>
        <v>ciemno-nakrap.</v>
      </c>
      <c r="M3" s="113">
        <f>Info!B69</f>
        <v>42277</v>
      </c>
      <c r="N3" s="114" t="s">
        <v>110</v>
      </c>
    </row>
    <row r="4" spans="1:14" ht="31.5" customHeight="1">
      <c r="A4" s="222"/>
      <c r="B4" s="4" t="s">
        <v>98</v>
      </c>
      <c r="C4" s="5" t="s">
        <v>99</v>
      </c>
      <c r="D4" s="5" t="s">
        <v>100</v>
      </c>
      <c r="E4" s="6" t="s">
        <v>0</v>
      </c>
      <c r="F4" s="5" t="s">
        <v>101</v>
      </c>
      <c r="G4" s="5" t="s">
        <v>102</v>
      </c>
      <c r="H4" s="7" t="s">
        <v>103</v>
      </c>
      <c r="I4" s="1">
        <v>4</v>
      </c>
      <c r="J4" s="1" t="str">
        <f>Info!C76</f>
        <v>ciemna</v>
      </c>
      <c r="M4" s="113">
        <f>Info!B70</f>
        <v>42461</v>
      </c>
      <c r="N4" s="115" t="s">
        <v>112</v>
      </c>
    </row>
    <row r="5" spans="1:23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89</v>
      </c>
      <c r="F5" s="11" t="s">
        <v>16</v>
      </c>
      <c r="G5" s="11" t="s">
        <v>12</v>
      </c>
      <c r="H5" s="71" t="s">
        <v>11</v>
      </c>
      <c r="I5" s="1">
        <v>5</v>
      </c>
      <c r="J5" s="1" t="str">
        <f>Info!C77</f>
        <v>czarna</v>
      </c>
      <c r="K5" s="13"/>
      <c r="L5" s="13"/>
      <c r="M5" s="113">
        <f>Info!B71</f>
        <v>42643</v>
      </c>
      <c r="N5" s="114" t="s">
        <v>113</v>
      </c>
      <c r="O5" s="13"/>
      <c r="P5" s="13"/>
      <c r="Q5" s="13"/>
      <c r="R5" s="13"/>
      <c r="S5" s="13"/>
      <c r="T5" s="13"/>
      <c r="U5" s="13"/>
      <c r="V5" s="13"/>
      <c r="W5" s="13"/>
    </row>
    <row r="6" spans="1:13" ht="18" customHeight="1">
      <c r="A6" s="15"/>
      <c r="B6" s="16" t="s">
        <v>1</v>
      </c>
      <c r="C6" s="190">
        <v>42610</v>
      </c>
      <c r="D6" s="191" t="s">
        <v>309</v>
      </c>
      <c r="E6" s="192">
        <v>176.57</v>
      </c>
      <c r="F6" s="193">
        <v>3978</v>
      </c>
      <c r="G6" s="193">
        <v>300</v>
      </c>
      <c r="H6" s="194">
        <v>86</v>
      </c>
      <c r="I6" s="1">
        <v>6</v>
      </c>
      <c r="J6" s="1" t="str">
        <f>Info!C78</f>
        <v>czerwono-nakr.</v>
      </c>
      <c r="L6" s="114">
        <f aca="true" t="shared" si="0" ref="L6:L25">IF(AND(C6&gt;=$M$2,C6&lt;=$M$3,E6&gt;=100,E6&lt;=1500,F6&gt;=150,H6&gt;=20),E6,0)</f>
        <v>0</v>
      </c>
      <c r="M6" s="114">
        <f aca="true" t="shared" si="1" ref="M6:M25">IF(AND(C6&gt;=$M$4,C6&lt;=$M$5,E6&gt;=100,E6&lt;=1500,F6&gt;=150,H6&gt;=20),E6,0)</f>
        <v>176.57</v>
      </c>
    </row>
    <row r="7" spans="1:13" ht="18" customHeight="1">
      <c r="A7" s="15"/>
      <c r="B7" s="17" t="s">
        <v>2</v>
      </c>
      <c r="C7" s="190">
        <v>42616</v>
      </c>
      <c r="D7" s="191" t="s">
        <v>310</v>
      </c>
      <c r="E7" s="192">
        <v>250.1</v>
      </c>
      <c r="F7" s="193">
        <v>2784</v>
      </c>
      <c r="G7" s="195">
        <v>177</v>
      </c>
      <c r="H7" s="194">
        <v>77</v>
      </c>
      <c r="I7" s="1">
        <v>7</v>
      </c>
      <c r="J7" s="1" t="str">
        <f>Info!C79</f>
        <v>czerwona</v>
      </c>
      <c r="L7" s="114">
        <f t="shared" si="0"/>
        <v>0</v>
      </c>
      <c r="M7" s="114">
        <f t="shared" si="1"/>
        <v>250.1</v>
      </c>
    </row>
    <row r="8" spans="1:13" ht="18" customHeight="1">
      <c r="A8" s="15"/>
      <c r="B8" s="17" t="s">
        <v>3</v>
      </c>
      <c r="C8" s="190">
        <v>42631</v>
      </c>
      <c r="D8" s="191" t="s">
        <v>311</v>
      </c>
      <c r="E8" s="192">
        <v>345.77</v>
      </c>
      <c r="F8" s="193">
        <v>2191</v>
      </c>
      <c r="G8" s="195">
        <v>307</v>
      </c>
      <c r="H8" s="194">
        <v>70</v>
      </c>
      <c r="I8" s="1">
        <v>8</v>
      </c>
      <c r="J8" s="1" t="str">
        <f>Info!C80</f>
        <v>płowa</v>
      </c>
      <c r="L8" s="114">
        <f t="shared" si="0"/>
        <v>0</v>
      </c>
      <c r="M8" s="114">
        <f t="shared" si="1"/>
        <v>345.77</v>
      </c>
    </row>
    <row r="9" spans="1:13" ht="18" customHeight="1">
      <c r="A9" s="15"/>
      <c r="B9" s="17" t="s">
        <v>4</v>
      </c>
      <c r="C9" s="93"/>
      <c r="D9" s="79"/>
      <c r="E9" s="81"/>
      <c r="F9" s="82"/>
      <c r="G9" s="84"/>
      <c r="H9" s="83"/>
      <c r="I9" s="1">
        <v>9</v>
      </c>
      <c r="J9" s="1" t="str">
        <f>Info!C81</f>
        <v>biała</v>
      </c>
      <c r="L9" s="114">
        <f t="shared" si="0"/>
        <v>0</v>
      </c>
      <c r="M9" s="114">
        <f t="shared" si="1"/>
        <v>0</v>
      </c>
    </row>
    <row r="10" spans="1:13" ht="18" customHeight="1">
      <c r="A10" s="3"/>
      <c r="B10" s="17" t="s">
        <v>5</v>
      </c>
      <c r="C10" s="93"/>
      <c r="D10" s="79"/>
      <c r="E10" s="81"/>
      <c r="F10" s="82"/>
      <c r="G10" s="84"/>
      <c r="H10" s="83"/>
      <c r="I10" s="1">
        <v>10</v>
      </c>
      <c r="J10" s="1" t="str">
        <f>Info!C82</f>
        <v>szpakowata</v>
      </c>
      <c r="L10" s="114">
        <f t="shared" si="0"/>
        <v>0</v>
      </c>
      <c r="M10" s="114">
        <f t="shared" si="1"/>
        <v>0</v>
      </c>
    </row>
    <row r="11" spans="1:13" ht="18" customHeight="1">
      <c r="A11" s="3"/>
      <c r="B11" s="17" t="s">
        <v>6</v>
      </c>
      <c r="C11" s="93"/>
      <c r="D11" s="79"/>
      <c r="E11" s="81"/>
      <c r="F11" s="82"/>
      <c r="G11" s="84"/>
      <c r="H11" s="83"/>
      <c r="I11" s="1">
        <v>11</v>
      </c>
      <c r="J11" s="1" t="str">
        <f>Info!C83</f>
        <v>niebiesko-pstra</v>
      </c>
      <c r="L11" s="114">
        <f t="shared" si="0"/>
        <v>0</v>
      </c>
      <c r="M11" s="114">
        <f t="shared" si="1"/>
        <v>0</v>
      </c>
    </row>
    <row r="12" spans="1:13" ht="18" customHeight="1" thickBot="1">
      <c r="A12" s="141" t="str">
        <f>'Ex'!A12</f>
        <v>TARGI KIELCE</v>
      </c>
      <c r="B12" s="25" t="s">
        <v>7</v>
      </c>
      <c r="C12" s="145"/>
      <c r="D12" s="87"/>
      <c r="E12" s="88"/>
      <c r="F12" s="146"/>
      <c r="G12" s="147"/>
      <c r="H12" s="148"/>
      <c r="I12" s="1">
        <v>12</v>
      </c>
      <c r="J12" s="1" t="str">
        <f>Info!C84</f>
        <v>nieb-nakr-pstra</v>
      </c>
      <c r="L12" s="114">
        <f t="shared" si="0"/>
        <v>0</v>
      </c>
      <c r="M12" s="114">
        <f t="shared" si="1"/>
        <v>0</v>
      </c>
    </row>
    <row r="13" spans="1:13" ht="18" customHeight="1">
      <c r="A13" s="141" t="str">
        <f>'Ex'!A13</f>
        <v>13 - 15 styczeń 2017 roku</v>
      </c>
      <c r="B13" s="149"/>
      <c r="C13" s="154"/>
      <c r="D13" s="155"/>
      <c r="E13" s="156"/>
      <c r="F13" s="157"/>
      <c r="G13" s="157"/>
      <c r="H13" s="158"/>
      <c r="I13" s="1">
        <v>13</v>
      </c>
      <c r="J13" s="1" t="str">
        <f>Info!C85</f>
        <v>ciem-nakr-pstra</v>
      </c>
      <c r="L13" s="114">
        <f t="shared" si="0"/>
        <v>0</v>
      </c>
      <c r="M13" s="114">
        <f t="shared" si="1"/>
        <v>0</v>
      </c>
    </row>
    <row r="14" spans="1:13" ht="18" customHeight="1" thickBot="1">
      <c r="A14" s="141" t="str">
        <f>'Ex'!A14</f>
        <v> </v>
      </c>
      <c r="B14" s="150"/>
      <c r="C14" s="159"/>
      <c r="D14" s="160"/>
      <c r="E14" s="161"/>
      <c r="F14" s="162"/>
      <c r="G14" s="162"/>
      <c r="H14" s="163"/>
      <c r="I14" s="1">
        <v>14</v>
      </c>
      <c r="J14" s="1" t="str">
        <f>Info!C86</f>
        <v>ciemno-pstra</v>
      </c>
      <c r="L14" s="114">
        <f t="shared" si="0"/>
        <v>0</v>
      </c>
      <c r="M14" s="114">
        <f t="shared" si="1"/>
        <v>0</v>
      </c>
    </row>
    <row r="15" spans="1:13" ht="18" customHeight="1">
      <c r="A15" s="250" t="s">
        <v>210</v>
      </c>
      <c r="B15" s="150"/>
      <c r="C15" s="159"/>
      <c r="D15" s="160"/>
      <c r="E15" s="161"/>
      <c r="F15" s="162"/>
      <c r="G15" s="162"/>
      <c r="H15" s="163"/>
      <c r="I15" s="1">
        <v>15</v>
      </c>
      <c r="J15" s="1" t="str">
        <f>Info!C87</f>
        <v>czarno-pstra</v>
      </c>
      <c r="L15" s="114">
        <f t="shared" si="0"/>
        <v>0</v>
      </c>
      <c r="M15" s="114">
        <f t="shared" si="1"/>
        <v>0</v>
      </c>
    </row>
    <row r="16" spans="1:13" ht="18" customHeight="1">
      <c r="A16" s="261"/>
      <c r="B16" s="150"/>
      <c r="C16" s="159"/>
      <c r="D16" s="160"/>
      <c r="E16" s="161"/>
      <c r="F16" s="162"/>
      <c r="G16" s="162"/>
      <c r="H16" s="163"/>
      <c r="I16" s="1">
        <v>16</v>
      </c>
      <c r="J16" s="1" t="str">
        <f>Info!C88</f>
        <v>czer-nakr-pstra</v>
      </c>
      <c r="L16" s="114">
        <f t="shared" si="0"/>
        <v>0</v>
      </c>
      <c r="M16" s="114">
        <f t="shared" si="1"/>
        <v>0</v>
      </c>
    </row>
    <row r="17" spans="1:13" ht="18" customHeight="1" thickBot="1">
      <c r="A17" s="252" t="s">
        <v>313</v>
      </c>
      <c r="B17" s="150"/>
      <c r="C17" s="159"/>
      <c r="D17" s="160"/>
      <c r="E17" s="161"/>
      <c r="F17" s="162"/>
      <c r="G17" s="162"/>
      <c r="H17" s="163"/>
      <c r="I17" s="1">
        <v>17</v>
      </c>
      <c r="J17" s="1" t="str">
        <f>Info!C89</f>
        <v>czerwono-pstra</v>
      </c>
      <c r="L17" s="114">
        <f t="shared" si="0"/>
        <v>0</v>
      </c>
      <c r="M17" s="114">
        <f t="shared" si="1"/>
        <v>0</v>
      </c>
    </row>
    <row r="18" spans="1:13" ht="18" customHeight="1" thickBot="1">
      <c r="A18" s="252"/>
      <c r="B18" s="150"/>
      <c r="C18" s="159"/>
      <c r="D18" s="160"/>
      <c r="E18" s="161"/>
      <c r="F18" s="162"/>
      <c r="G18" s="162"/>
      <c r="H18" s="163"/>
      <c r="I18" s="1">
        <v>18</v>
      </c>
      <c r="J18" s="1" t="str">
        <f>Info!C90</f>
        <v>płowo-pstra</v>
      </c>
      <c r="L18" s="114">
        <f t="shared" si="0"/>
        <v>0</v>
      </c>
      <c r="M18" s="114">
        <f t="shared" si="1"/>
        <v>0</v>
      </c>
    </row>
    <row r="19" spans="1:13" ht="18" customHeight="1">
      <c r="A19" s="250" t="s">
        <v>107</v>
      </c>
      <c r="B19" s="150"/>
      <c r="C19" s="159"/>
      <c r="D19" s="160"/>
      <c r="E19" s="161"/>
      <c r="F19" s="162"/>
      <c r="G19" s="162"/>
      <c r="H19" s="163"/>
      <c r="I19" s="1">
        <v>19</v>
      </c>
      <c r="J19" s="1" t="str">
        <f>Info!C91</f>
        <v>szpak-pstra</v>
      </c>
      <c r="L19" s="114">
        <f t="shared" si="0"/>
        <v>0</v>
      </c>
      <c r="M19" s="114">
        <f t="shared" si="1"/>
        <v>0</v>
      </c>
    </row>
    <row r="20" spans="1:13" ht="18" customHeight="1">
      <c r="A20" s="251"/>
      <c r="B20" s="150"/>
      <c r="C20" s="159"/>
      <c r="D20" s="160"/>
      <c r="E20" s="161"/>
      <c r="F20" s="162"/>
      <c r="G20" s="162"/>
      <c r="H20" s="163"/>
      <c r="I20" s="1">
        <v>20</v>
      </c>
      <c r="J20" s="1" t="str">
        <f>Info!C92</f>
        <v>czerwono-szpak</v>
      </c>
      <c r="L20" s="114">
        <f t="shared" si="0"/>
        <v>0</v>
      </c>
      <c r="M20" s="114">
        <f t="shared" si="1"/>
        <v>0</v>
      </c>
    </row>
    <row r="21" spans="1:13" ht="18" customHeight="1">
      <c r="A21" s="241">
        <v>367</v>
      </c>
      <c r="B21" s="150"/>
      <c r="C21" s="159"/>
      <c r="D21" s="160"/>
      <c r="E21" s="161"/>
      <c r="F21" s="162"/>
      <c r="G21" s="162"/>
      <c r="H21" s="163"/>
      <c r="I21" s="1">
        <v>21</v>
      </c>
      <c r="J21" s="1" t="str">
        <f>Info!C93</f>
        <v>czer-szp-pstra</v>
      </c>
      <c r="L21" s="114">
        <f t="shared" si="0"/>
        <v>0</v>
      </c>
      <c r="M21" s="114">
        <f t="shared" si="1"/>
        <v>0</v>
      </c>
    </row>
    <row r="22" spans="1:13" ht="18" customHeight="1" thickBot="1">
      <c r="A22" s="242"/>
      <c r="B22" s="150"/>
      <c r="C22" s="159"/>
      <c r="D22" s="160"/>
      <c r="E22" s="161"/>
      <c r="F22" s="162"/>
      <c r="G22" s="162"/>
      <c r="H22" s="163"/>
      <c r="I22" s="1">
        <v>22</v>
      </c>
      <c r="J22" s="1" t="str">
        <f>Info!C94</f>
        <v>płowo-szpak</v>
      </c>
      <c r="L22" s="114">
        <f t="shared" si="0"/>
        <v>0</v>
      </c>
      <c r="M22" s="114">
        <f t="shared" si="1"/>
        <v>0</v>
      </c>
    </row>
    <row r="23" spans="1:13" ht="18" customHeight="1">
      <c r="A23" s="144" t="s">
        <v>104</v>
      </c>
      <c r="B23" s="150"/>
      <c r="C23" s="159"/>
      <c r="D23" s="160"/>
      <c r="E23" s="161"/>
      <c r="F23" s="162"/>
      <c r="G23" s="162"/>
      <c r="H23" s="163"/>
      <c r="I23" s="1">
        <v>23</v>
      </c>
      <c r="J23" s="1" t="str">
        <f>Info!C95</f>
        <v>pł-szpak-pstra</v>
      </c>
      <c r="L23" s="114">
        <f t="shared" si="0"/>
        <v>0</v>
      </c>
      <c r="M23" s="114">
        <f t="shared" si="1"/>
        <v>0</v>
      </c>
    </row>
    <row r="24" spans="1:13" ht="18" customHeight="1">
      <c r="A24" s="253" t="str">
        <f>Info!H1</f>
        <v>ZIELONA GÓRA</v>
      </c>
      <c r="B24" s="150"/>
      <c r="C24" s="159"/>
      <c r="D24" s="160"/>
      <c r="E24" s="161"/>
      <c r="F24" s="162"/>
      <c r="G24" s="162"/>
      <c r="H24" s="163"/>
      <c r="L24" s="114">
        <f t="shared" si="0"/>
        <v>0</v>
      </c>
      <c r="M24" s="114">
        <f t="shared" si="1"/>
        <v>0</v>
      </c>
    </row>
    <row r="25" spans="1:13" ht="18" customHeight="1" thickBot="1">
      <c r="A25" s="254"/>
      <c r="B25" s="150"/>
      <c r="C25" s="159"/>
      <c r="D25" s="160"/>
      <c r="E25" s="161"/>
      <c r="F25" s="164"/>
      <c r="G25" s="164"/>
      <c r="H25" s="165"/>
      <c r="L25" s="114">
        <f t="shared" si="0"/>
        <v>0</v>
      </c>
      <c r="M25" s="114">
        <f t="shared" si="1"/>
        <v>0</v>
      </c>
    </row>
    <row r="26" spans="1:8" ht="24" customHeight="1">
      <c r="A26" s="144" t="s">
        <v>105</v>
      </c>
      <c r="B26" s="259"/>
      <c r="C26" s="260"/>
      <c r="D26" s="260"/>
      <c r="E26" s="152"/>
      <c r="F26" s="257" t="s">
        <v>106</v>
      </c>
      <c r="G26" s="257"/>
      <c r="H26" s="258"/>
    </row>
    <row r="27" spans="1:8" ht="24" customHeight="1" thickBot="1">
      <c r="A27" s="151" t="s">
        <v>217</v>
      </c>
      <c r="B27" s="255"/>
      <c r="C27" s="256"/>
      <c r="D27" s="256"/>
      <c r="E27" s="153"/>
      <c r="F27" s="229">
        <f>SUM(E6:E12)</f>
        <v>772.4399999999999</v>
      </c>
      <c r="G27" s="229"/>
      <c r="H27" s="73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75"/>
      <c r="G29" s="75"/>
      <c r="H29" s="22"/>
    </row>
    <row r="30" spans="1:8" ht="12.75">
      <c r="A30" s="18"/>
      <c r="B30" s="18"/>
      <c r="C30" s="22"/>
      <c r="F30" s="75"/>
      <c r="G30" s="75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69B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A19:A20"/>
    <mergeCell ref="A17:A18"/>
    <mergeCell ref="A21:A22"/>
    <mergeCell ref="A24:A25"/>
    <mergeCell ref="B27:D27"/>
    <mergeCell ref="F26:H26"/>
    <mergeCell ref="F27:G27"/>
    <mergeCell ref="B26:D26"/>
  </mergeCells>
  <conditionalFormatting sqref="G5:G25">
    <cfRule type="cellIs" priority="28" dxfId="1" operator="between" stopIfTrue="1">
      <formula>1</formula>
      <formula>($F5+4)/5</formula>
    </cfRule>
    <cfRule type="cellIs" priority="29" dxfId="0" operator="greaterThan" stopIfTrue="1">
      <formula>($F5+4)/5</formula>
    </cfRule>
  </conditionalFormatting>
  <conditionalFormatting sqref="H6:H25">
    <cfRule type="cellIs" priority="30" dxfId="1" operator="greaterThanOrEqual" stopIfTrue="1">
      <formula>20</formula>
    </cfRule>
    <cfRule type="cellIs" priority="31" dxfId="0" operator="between" stopIfTrue="1">
      <formula>1</formula>
      <formula>19</formula>
    </cfRule>
  </conditionalFormatting>
  <conditionalFormatting sqref="E6:E25">
    <cfRule type="cellIs" priority="32" dxfId="1" operator="between" stopIfTrue="1">
      <formula>100</formula>
      <formula>1500</formula>
    </cfRule>
    <cfRule type="cellIs" priority="33" dxfId="0" operator="between" stopIfTrue="1">
      <formula>0.01</formula>
      <formula>99.99</formula>
    </cfRule>
    <cfRule type="cellIs" priority="34" dxfId="0" operator="greaterThan" stopIfTrue="1">
      <formula>1500</formula>
    </cfRule>
  </conditionalFormatting>
  <conditionalFormatting sqref="F6:F25">
    <cfRule type="cellIs" priority="35" dxfId="0" operator="between" stopIfTrue="1">
      <formula>1</formula>
      <formula>149</formula>
    </cfRule>
    <cfRule type="cellIs" priority="36" dxfId="1" operator="greaterThanOrEqual" stopIfTrue="1">
      <formula>150</formula>
    </cfRule>
  </conditionalFormatting>
  <conditionalFormatting sqref="E27">
    <cfRule type="cellIs" priority="37" dxfId="0" operator="equal" stopIfTrue="1">
      <formula>"MAŁO"</formula>
    </cfRule>
    <cfRule type="cellIs" priority="38" dxfId="1" operator="between" stopIfTrue="1">
      <formula>750</formula>
      <formula>15000</formula>
    </cfRule>
    <cfRule type="cellIs" priority="39" dxfId="0" operator="greaterThan" stopIfTrue="1">
      <formula>15000</formula>
    </cfRule>
  </conditionalFormatting>
  <conditionalFormatting sqref="B1:C2">
    <cfRule type="cellIs" priority="40" dxfId="1" operator="greaterThan" stopIfTrue="1">
      <formula>0</formula>
    </cfRule>
    <cfRule type="cellIs" priority="41" dxfId="21" operator="equal" stopIfTrue="1">
      <formula>0</formula>
    </cfRule>
  </conditionalFormatting>
  <conditionalFormatting sqref="C13:C25">
    <cfRule type="cellIs" priority="42" dxfId="1" operator="between" stopIfTrue="1">
      <formula>$M$2</formula>
      <formula>$M$3</formula>
    </cfRule>
    <cfRule type="cellIs" priority="43" dxfId="1" operator="between" stopIfTrue="1">
      <formula>$M$4</formula>
      <formula>$M$5</formula>
    </cfRule>
    <cfRule type="cellIs" priority="44" dxfId="0" operator="greaterThan" stopIfTrue="1">
      <formula>0</formula>
    </cfRule>
  </conditionalFormatting>
  <conditionalFormatting sqref="H1">
    <cfRule type="cellIs" priority="45" dxfId="0" operator="notEqual" stopIfTrue="1">
      <formula>1</formula>
    </cfRule>
  </conditionalFormatting>
  <conditionalFormatting sqref="F27:G27">
    <cfRule type="cellIs" priority="46" dxfId="0" operator="between" stopIfTrue="1">
      <formula>0.01</formula>
      <formula>299.99</formula>
    </cfRule>
    <cfRule type="cellIs" priority="47" dxfId="1" operator="between" stopIfTrue="1">
      <formula>300</formula>
      <formula>2000</formula>
    </cfRule>
    <cfRule type="cellIs" priority="48" dxfId="0" operator="greaterThan" stopIfTrue="1">
      <formula>2000</formula>
    </cfRule>
  </conditionalFormatting>
  <conditionalFormatting sqref="C6:C12">
    <cfRule type="cellIs" priority="49" dxfId="1" operator="between" stopIfTrue="1">
      <formula>$M$4</formula>
      <formula>$M$5</formula>
    </cfRule>
    <cfRule type="cellIs" priority="50" dxfId="0" operator="greaterThan" stopIfTrue="1">
      <formula>0</formula>
    </cfRule>
  </conditionalFormatting>
  <conditionalFormatting sqref="E6:E8">
    <cfRule type="cellIs" priority="25" dxfId="127" operator="between" stopIfTrue="1">
      <formula>100</formula>
      <formula>1500</formula>
    </cfRule>
    <cfRule type="cellIs" priority="26" dxfId="126" operator="between" stopIfTrue="1">
      <formula>0.01</formula>
      <formula>99.99</formula>
    </cfRule>
    <cfRule type="cellIs" priority="27" dxfId="126" operator="greaterThan" stopIfTrue="1">
      <formula>1500</formula>
    </cfRule>
  </conditionalFormatting>
  <conditionalFormatting sqref="F6:F8">
    <cfRule type="cellIs" priority="23" dxfId="126" operator="between" stopIfTrue="1">
      <formula>1</formula>
      <formula>149</formula>
    </cfRule>
    <cfRule type="cellIs" priority="24" dxfId="127" operator="greaterThanOrEqual" stopIfTrue="1">
      <formula>150</formula>
    </cfRule>
  </conditionalFormatting>
  <conditionalFormatting sqref="C6:C8">
    <cfRule type="cellIs" priority="22" dxfId="126" operator="greaterThan" stopIfTrue="1">
      <formula>0</formula>
    </cfRule>
    <cfRule type="cellIs" priority="21" dxfId="127" operator="between" stopIfTrue="1">
      <formula>'[1]STM-1-1'!$M$4</formula>
      <formula>'[1]STM-1-1'!$M$5</formula>
    </cfRule>
  </conditionalFormatting>
  <conditionalFormatting sqref="E6:E8">
    <cfRule type="cellIs" priority="18" dxfId="127" operator="between" stopIfTrue="1">
      <formula>100</formula>
      <formula>1500</formula>
    </cfRule>
    <cfRule type="cellIs" priority="19" dxfId="126" operator="between" stopIfTrue="1">
      <formula>0.01</formula>
      <formula>99.99</formula>
    </cfRule>
    <cfRule type="cellIs" priority="20" dxfId="126" operator="greaterThan" stopIfTrue="1">
      <formula>1500</formula>
    </cfRule>
  </conditionalFormatting>
  <conditionalFormatting sqref="F6:F8">
    <cfRule type="cellIs" priority="16" dxfId="126" operator="between" stopIfTrue="1">
      <formula>1</formula>
      <formula>149</formula>
    </cfRule>
    <cfRule type="cellIs" priority="17" dxfId="127" operator="greaterThanOrEqual" stopIfTrue="1">
      <formula>150</formula>
    </cfRule>
  </conditionalFormatting>
  <conditionalFormatting sqref="C6:C8">
    <cfRule type="cellIs" priority="15" dxfId="126" operator="greaterThan" stopIfTrue="1">
      <formula>0</formula>
    </cfRule>
    <cfRule type="cellIs" priority="14" dxfId="127" operator="between" stopIfTrue="1">
      <formula>'[2]STM-1-1'!$M$4</formula>
      <formula>'[2]STM-1-1'!$M$5</formula>
    </cfRule>
  </conditionalFormatting>
  <conditionalFormatting sqref="H6:H8">
    <cfRule type="cellIs" priority="12" dxfId="127" operator="greaterThanOrEqual" stopIfTrue="1">
      <formula>20</formula>
    </cfRule>
    <cfRule type="cellIs" priority="13" dxfId="126" operator="between" stopIfTrue="1">
      <formula>1</formula>
      <formula>19</formula>
    </cfRule>
  </conditionalFormatting>
  <conditionalFormatting sqref="G6:G8">
    <cfRule type="cellIs" priority="10" dxfId="1" operator="between" stopIfTrue="1">
      <formula>1</formula>
      <formula>($F6+4)/5</formula>
    </cfRule>
    <cfRule type="cellIs" priority="11" dxfId="0" operator="greaterThan" stopIfTrue="1">
      <formula>($F6+4)/5</formula>
    </cfRule>
  </conditionalFormatting>
  <conditionalFormatting sqref="H6:H8">
    <cfRule type="cellIs" priority="8" dxfId="1" operator="greaterThanOrEqual" stopIfTrue="1">
      <formula>20</formula>
    </cfRule>
    <cfRule type="cellIs" priority="9" dxfId="0" operator="between" stopIfTrue="1">
      <formula>1</formula>
      <formula>19</formula>
    </cfRule>
  </conditionalFormatting>
  <conditionalFormatting sqref="E6:E8">
    <cfRule type="cellIs" priority="5" dxfId="1" operator="between" stopIfTrue="1">
      <formula>100</formula>
      <formula>1500</formula>
    </cfRule>
    <cfRule type="cellIs" priority="6" dxfId="0" operator="between" stopIfTrue="1">
      <formula>0.01</formula>
      <formula>99.99</formula>
    </cfRule>
    <cfRule type="cellIs" priority="7" dxfId="0" operator="greaterThan" stopIfTrue="1">
      <formula>1500</formula>
    </cfRule>
  </conditionalFormatting>
  <conditionalFormatting sqref="F6:F8">
    <cfRule type="cellIs" priority="3" dxfId="0" operator="between" stopIfTrue="1">
      <formula>1</formula>
      <formula>149</formula>
    </cfRule>
    <cfRule type="cellIs" priority="4" dxfId="1" operator="greaterThanOrEqual" stopIfTrue="1">
      <formula>150</formula>
    </cfRule>
  </conditionalFormatting>
  <conditionalFormatting sqref="C6:C8">
    <cfRule type="cellIs" priority="1" dxfId="1" operator="between" stopIfTrue="1">
      <formula>$M$4</formula>
      <formula>$M$5</formula>
    </cfRule>
    <cfRule type="cellIs" priority="2" dxfId="0" operator="greaterThan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6"/>
  <dimension ref="A1:W34"/>
  <sheetViews>
    <sheetView zoomScalePageLayoutView="0" workbookViewId="0" topLeftCell="A1">
      <selection activeCell="A21" sqref="A21:A2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23" width="9.140625" style="1" customWidth="1"/>
    <col min="24" max="16384" width="9.140625" style="2" customWidth="1"/>
  </cols>
  <sheetData>
    <row r="1" spans="1:10" ht="31.5" customHeight="1">
      <c r="A1" s="221" t="str">
        <f>'Ex'!A1</f>
        <v>67. OGÓLNOPOLSKA
WYSTAWA
GOŁĘBI POCZTOWYCH</v>
      </c>
      <c r="B1" s="215">
        <f>Rep!A18</f>
        <v>0</v>
      </c>
      <c r="C1" s="216"/>
      <c r="D1" s="96" t="s">
        <v>94</v>
      </c>
      <c r="E1" s="245" t="s">
        <v>297</v>
      </c>
      <c r="F1" s="245"/>
      <c r="G1" s="246"/>
      <c r="H1" s="95">
        <v>1</v>
      </c>
      <c r="I1" s="1">
        <v>1</v>
      </c>
      <c r="J1" s="1" t="str">
        <f>Info!C73</f>
        <v>niebieska</v>
      </c>
    </row>
    <row r="2" spans="1:14" ht="15.75" customHeight="1" thickBot="1">
      <c r="A2" s="222"/>
      <c r="B2" s="217"/>
      <c r="C2" s="218"/>
      <c r="D2" s="24" t="s">
        <v>95</v>
      </c>
      <c r="E2" s="243" t="s">
        <v>175</v>
      </c>
      <c r="F2" s="243"/>
      <c r="G2" s="244"/>
      <c r="H2" s="91" t="s">
        <v>96</v>
      </c>
      <c r="I2" s="1">
        <v>2</v>
      </c>
      <c r="J2" s="1" t="str">
        <f>Info!C74</f>
        <v>niebiesko-nakr.</v>
      </c>
      <c r="M2" s="113">
        <f>Info!B68</f>
        <v>42095</v>
      </c>
      <c r="N2" s="114" t="s">
        <v>111</v>
      </c>
    </row>
    <row r="3" spans="1:14" ht="21.75" customHeight="1" thickBot="1">
      <c r="A3" s="222"/>
      <c r="B3" s="211" t="s">
        <v>209</v>
      </c>
      <c r="C3" s="212"/>
      <c r="D3" s="209" t="s">
        <v>97</v>
      </c>
      <c r="E3" s="209"/>
      <c r="F3" s="209"/>
      <c r="G3" s="209"/>
      <c r="H3" s="210"/>
      <c r="I3" s="1">
        <v>3</v>
      </c>
      <c r="J3" s="1" t="str">
        <f>Info!C75</f>
        <v>ciemno-nakrap.</v>
      </c>
      <c r="M3" s="113">
        <f>Info!B69</f>
        <v>42277</v>
      </c>
      <c r="N3" s="114" t="s">
        <v>110</v>
      </c>
    </row>
    <row r="4" spans="1:14" ht="31.5" customHeight="1">
      <c r="A4" s="222"/>
      <c r="B4" s="4" t="s">
        <v>98</v>
      </c>
      <c r="C4" s="5" t="s">
        <v>99</v>
      </c>
      <c r="D4" s="5" t="s">
        <v>100</v>
      </c>
      <c r="E4" s="6" t="s">
        <v>0</v>
      </c>
      <c r="F4" s="5" t="s">
        <v>101</v>
      </c>
      <c r="G4" s="5" t="s">
        <v>102</v>
      </c>
      <c r="H4" s="7" t="s">
        <v>103</v>
      </c>
      <c r="I4" s="1">
        <v>4</v>
      </c>
      <c r="J4" s="1" t="str">
        <f>Info!C76</f>
        <v>ciemna</v>
      </c>
      <c r="M4" s="113">
        <f>Info!B70</f>
        <v>42461</v>
      </c>
      <c r="N4" s="115" t="s">
        <v>112</v>
      </c>
    </row>
    <row r="5" spans="1:23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89</v>
      </c>
      <c r="F5" s="11" t="s">
        <v>16</v>
      </c>
      <c r="G5" s="11" t="s">
        <v>12</v>
      </c>
      <c r="H5" s="71" t="s">
        <v>11</v>
      </c>
      <c r="I5" s="1">
        <v>5</v>
      </c>
      <c r="J5" s="1" t="str">
        <f>Info!C77</f>
        <v>czarna</v>
      </c>
      <c r="K5" s="13"/>
      <c r="L5" s="13"/>
      <c r="M5" s="113">
        <f>Info!B71</f>
        <v>42643</v>
      </c>
      <c r="N5" s="114" t="s">
        <v>113</v>
      </c>
      <c r="O5" s="13"/>
      <c r="P5" s="13"/>
      <c r="Q5" s="13"/>
      <c r="R5" s="13"/>
      <c r="S5" s="13"/>
      <c r="T5" s="13"/>
      <c r="U5" s="13"/>
      <c r="V5" s="13"/>
      <c r="W5" s="13"/>
    </row>
    <row r="6" spans="1:13" ht="18" customHeight="1">
      <c r="A6" s="15"/>
      <c r="B6" s="16" t="s">
        <v>1</v>
      </c>
      <c r="C6" s="189">
        <v>42602</v>
      </c>
      <c r="D6" s="79" t="s">
        <v>298</v>
      </c>
      <c r="E6" s="81">
        <v>147.28</v>
      </c>
      <c r="F6" s="82">
        <v>4343</v>
      </c>
      <c r="G6" s="82">
        <v>10</v>
      </c>
      <c r="H6" s="83">
        <v>96</v>
      </c>
      <c r="I6" s="1">
        <v>6</v>
      </c>
      <c r="J6" s="1" t="str">
        <f>Info!C78</f>
        <v>czerwono-nakr.</v>
      </c>
      <c r="L6" s="114">
        <f aca="true" t="shared" si="0" ref="L6:L25">IF(AND(C6&gt;=$M$2,C6&lt;=$M$3,E6&gt;=100,E6&lt;=1500,F6&gt;=150,H6&gt;=20),E6,0)</f>
        <v>0</v>
      </c>
      <c r="M6" s="114">
        <f aca="true" t="shared" si="1" ref="M6:M25">IF(AND(C6&gt;=$M$4,C6&lt;=$M$5,E6&gt;=100,E6&lt;=1500,F6&gt;=150,H6&gt;=20),E6,0)</f>
        <v>147.28</v>
      </c>
    </row>
    <row r="7" spans="1:13" ht="18" customHeight="1">
      <c r="A7" s="15"/>
      <c r="B7" s="17" t="s">
        <v>2</v>
      </c>
      <c r="C7" s="189">
        <v>42631</v>
      </c>
      <c r="D7" s="79" t="s">
        <v>299</v>
      </c>
      <c r="E7" s="81">
        <v>169.13</v>
      </c>
      <c r="F7" s="82">
        <v>3109</v>
      </c>
      <c r="G7" s="84">
        <v>20</v>
      </c>
      <c r="H7" s="83">
        <v>85</v>
      </c>
      <c r="I7" s="1">
        <v>7</v>
      </c>
      <c r="J7" s="1" t="str">
        <f>Info!C79</f>
        <v>czerwona</v>
      </c>
      <c r="L7" s="114">
        <f t="shared" si="0"/>
        <v>0</v>
      </c>
      <c r="M7" s="114">
        <f t="shared" si="1"/>
        <v>169.13</v>
      </c>
    </row>
    <row r="8" spans="1:13" ht="18" customHeight="1">
      <c r="A8" s="15"/>
      <c r="B8" s="17" t="s">
        <v>3</v>
      </c>
      <c r="C8" s="189">
        <v>42631</v>
      </c>
      <c r="D8" s="79" t="s">
        <v>275</v>
      </c>
      <c r="E8" s="81">
        <v>336.767</v>
      </c>
      <c r="F8" s="82">
        <v>2582</v>
      </c>
      <c r="G8" s="84">
        <v>233</v>
      </c>
      <c r="H8" s="83">
        <v>76</v>
      </c>
      <c r="I8" s="1">
        <v>8</v>
      </c>
      <c r="J8" s="1" t="str">
        <f>Info!C80</f>
        <v>płowa</v>
      </c>
      <c r="L8" s="114">
        <f t="shared" si="0"/>
        <v>0</v>
      </c>
      <c r="M8" s="114">
        <f t="shared" si="1"/>
        <v>336.767</v>
      </c>
    </row>
    <row r="9" spans="1:13" ht="18" customHeight="1">
      <c r="A9" s="15"/>
      <c r="B9" s="17" t="s">
        <v>4</v>
      </c>
      <c r="C9" s="93"/>
      <c r="D9" s="79"/>
      <c r="E9" s="81"/>
      <c r="F9" s="82"/>
      <c r="G9" s="84"/>
      <c r="H9" s="83"/>
      <c r="I9" s="1">
        <v>9</v>
      </c>
      <c r="J9" s="1" t="str">
        <f>Info!C81</f>
        <v>biała</v>
      </c>
      <c r="L9" s="114">
        <f t="shared" si="0"/>
        <v>0</v>
      </c>
      <c r="M9" s="114">
        <f t="shared" si="1"/>
        <v>0</v>
      </c>
    </row>
    <row r="10" spans="1:13" ht="18" customHeight="1">
      <c r="A10" s="3"/>
      <c r="B10" s="17" t="s">
        <v>5</v>
      </c>
      <c r="C10" s="93"/>
      <c r="D10" s="79"/>
      <c r="E10" s="81"/>
      <c r="F10" s="82"/>
      <c r="G10" s="84"/>
      <c r="H10" s="83"/>
      <c r="I10" s="1">
        <v>10</v>
      </c>
      <c r="J10" s="1" t="str">
        <f>Info!C82</f>
        <v>szpakowata</v>
      </c>
      <c r="L10" s="114">
        <f t="shared" si="0"/>
        <v>0</v>
      </c>
      <c r="M10" s="114">
        <f t="shared" si="1"/>
        <v>0</v>
      </c>
    </row>
    <row r="11" spans="1:13" ht="18" customHeight="1">
      <c r="A11" s="3"/>
      <c r="B11" s="17" t="s">
        <v>6</v>
      </c>
      <c r="C11" s="93"/>
      <c r="D11" s="79"/>
      <c r="E11" s="81"/>
      <c r="F11" s="82"/>
      <c r="G11" s="84"/>
      <c r="H11" s="83"/>
      <c r="I11" s="1">
        <v>11</v>
      </c>
      <c r="J11" s="1" t="str">
        <f>Info!C83</f>
        <v>niebiesko-pstra</v>
      </c>
      <c r="L11" s="114">
        <f t="shared" si="0"/>
        <v>0</v>
      </c>
      <c r="M11" s="114">
        <f t="shared" si="1"/>
        <v>0</v>
      </c>
    </row>
    <row r="12" spans="1:13" ht="18" customHeight="1" thickBot="1">
      <c r="A12" s="141" t="str">
        <f>'Ex'!A12</f>
        <v>TARGI KIELCE</v>
      </c>
      <c r="B12" s="25" t="s">
        <v>7</v>
      </c>
      <c r="C12" s="145"/>
      <c r="D12" s="87"/>
      <c r="E12" s="88"/>
      <c r="F12" s="146"/>
      <c r="G12" s="147"/>
      <c r="H12" s="148"/>
      <c r="I12" s="1">
        <v>12</v>
      </c>
      <c r="J12" s="1" t="str">
        <f>Info!C84</f>
        <v>nieb-nakr-pstra</v>
      </c>
      <c r="L12" s="114">
        <f t="shared" si="0"/>
        <v>0</v>
      </c>
      <c r="M12" s="114">
        <f t="shared" si="1"/>
        <v>0</v>
      </c>
    </row>
    <row r="13" spans="1:13" ht="18" customHeight="1">
      <c r="A13" s="141" t="str">
        <f>'Ex'!A13</f>
        <v>13 - 15 styczeń 2017 roku</v>
      </c>
      <c r="B13" s="149"/>
      <c r="C13" s="154"/>
      <c r="D13" s="155"/>
      <c r="E13" s="156"/>
      <c r="F13" s="157"/>
      <c r="G13" s="157"/>
      <c r="H13" s="158"/>
      <c r="I13" s="1">
        <v>13</v>
      </c>
      <c r="J13" s="1" t="str">
        <f>Info!C85</f>
        <v>ciem-nakr-pstra</v>
      </c>
      <c r="L13" s="114">
        <f t="shared" si="0"/>
        <v>0</v>
      </c>
      <c r="M13" s="114">
        <f t="shared" si="1"/>
        <v>0</v>
      </c>
    </row>
    <row r="14" spans="1:13" ht="18" customHeight="1" thickBot="1">
      <c r="A14" s="141" t="str">
        <f>'Ex'!A14</f>
        <v> </v>
      </c>
      <c r="B14" s="150"/>
      <c r="C14" s="159"/>
      <c r="D14" s="160"/>
      <c r="E14" s="161"/>
      <c r="F14" s="162"/>
      <c r="G14" s="162"/>
      <c r="H14" s="163"/>
      <c r="I14" s="1">
        <v>14</v>
      </c>
      <c r="J14" s="1" t="str">
        <f>Info!C86</f>
        <v>ciemno-pstra</v>
      </c>
      <c r="L14" s="114">
        <f t="shared" si="0"/>
        <v>0</v>
      </c>
      <c r="M14" s="114">
        <f t="shared" si="1"/>
        <v>0</v>
      </c>
    </row>
    <row r="15" spans="1:13" ht="18" customHeight="1">
      <c r="A15" s="250" t="s">
        <v>210</v>
      </c>
      <c r="B15" s="150"/>
      <c r="C15" s="159"/>
      <c r="D15" s="160"/>
      <c r="E15" s="161"/>
      <c r="F15" s="162"/>
      <c r="G15" s="162"/>
      <c r="H15" s="163"/>
      <c r="I15" s="1">
        <v>15</v>
      </c>
      <c r="J15" s="1" t="str">
        <f>Info!C87</f>
        <v>czarno-pstra</v>
      </c>
      <c r="L15" s="114">
        <f t="shared" si="0"/>
        <v>0</v>
      </c>
      <c r="M15" s="114">
        <f t="shared" si="1"/>
        <v>0</v>
      </c>
    </row>
    <row r="16" spans="1:13" ht="18" customHeight="1">
      <c r="A16" s="261"/>
      <c r="B16" s="150"/>
      <c r="C16" s="159"/>
      <c r="D16" s="160"/>
      <c r="E16" s="161"/>
      <c r="F16" s="162"/>
      <c r="G16" s="162"/>
      <c r="H16" s="163"/>
      <c r="I16" s="1">
        <v>16</v>
      </c>
      <c r="J16" s="1" t="str">
        <f>Info!C88</f>
        <v>czer-nakr-pstra</v>
      </c>
      <c r="L16" s="114">
        <f t="shared" si="0"/>
        <v>0</v>
      </c>
      <c r="M16" s="114">
        <f t="shared" si="1"/>
        <v>0</v>
      </c>
    </row>
    <row r="17" spans="1:13" ht="18" customHeight="1">
      <c r="A17" s="239" t="s">
        <v>300</v>
      </c>
      <c r="B17" s="150"/>
      <c r="C17" s="159"/>
      <c r="D17" s="160"/>
      <c r="E17" s="161"/>
      <c r="F17" s="162"/>
      <c r="G17" s="162"/>
      <c r="H17" s="163"/>
      <c r="I17" s="1">
        <v>17</v>
      </c>
      <c r="J17" s="1" t="str">
        <f>Info!C89</f>
        <v>czerwono-pstra</v>
      </c>
      <c r="L17" s="114">
        <f t="shared" si="0"/>
        <v>0</v>
      </c>
      <c r="M17" s="114">
        <f t="shared" si="1"/>
        <v>0</v>
      </c>
    </row>
    <row r="18" spans="1:13" ht="18" customHeight="1" thickBot="1">
      <c r="A18" s="240"/>
      <c r="B18" s="150"/>
      <c r="C18" s="159"/>
      <c r="D18" s="160"/>
      <c r="E18" s="161"/>
      <c r="F18" s="162"/>
      <c r="G18" s="162"/>
      <c r="H18" s="163"/>
      <c r="I18" s="1">
        <v>18</v>
      </c>
      <c r="J18" s="1" t="str">
        <f>Info!C90</f>
        <v>płowo-pstra</v>
      </c>
      <c r="L18" s="114">
        <f t="shared" si="0"/>
        <v>0</v>
      </c>
      <c r="M18" s="114">
        <f t="shared" si="1"/>
        <v>0</v>
      </c>
    </row>
    <row r="19" spans="1:13" ht="18" customHeight="1">
      <c r="A19" s="250" t="s">
        <v>107</v>
      </c>
      <c r="B19" s="150"/>
      <c r="C19" s="159"/>
      <c r="D19" s="160"/>
      <c r="E19" s="161"/>
      <c r="F19" s="162"/>
      <c r="G19" s="162"/>
      <c r="H19" s="163"/>
      <c r="I19" s="1">
        <v>19</v>
      </c>
      <c r="J19" s="1" t="str">
        <f>Info!C91</f>
        <v>szpak-pstra</v>
      </c>
      <c r="L19" s="114">
        <f t="shared" si="0"/>
        <v>0</v>
      </c>
      <c r="M19" s="114">
        <f t="shared" si="1"/>
        <v>0</v>
      </c>
    </row>
    <row r="20" spans="1:13" ht="18" customHeight="1">
      <c r="A20" s="251"/>
      <c r="B20" s="150"/>
      <c r="C20" s="159"/>
      <c r="D20" s="160"/>
      <c r="E20" s="161"/>
      <c r="F20" s="162"/>
      <c r="G20" s="162"/>
      <c r="H20" s="163"/>
      <c r="I20" s="1">
        <v>20</v>
      </c>
      <c r="J20" s="1" t="str">
        <f>Info!C92</f>
        <v>czerwono-szpak</v>
      </c>
      <c r="L20" s="114">
        <f t="shared" si="0"/>
        <v>0</v>
      </c>
      <c r="M20" s="114">
        <f t="shared" si="1"/>
        <v>0</v>
      </c>
    </row>
    <row r="21" spans="1:13" ht="18" customHeight="1">
      <c r="A21" s="241">
        <v>206</v>
      </c>
      <c r="B21" s="150"/>
      <c r="C21" s="159"/>
      <c r="D21" s="160"/>
      <c r="E21" s="161"/>
      <c r="F21" s="162"/>
      <c r="G21" s="162"/>
      <c r="H21" s="163"/>
      <c r="I21" s="1">
        <v>21</v>
      </c>
      <c r="J21" s="1" t="str">
        <f>Info!C93</f>
        <v>czer-szp-pstra</v>
      </c>
      <c r="L21" s="114">
        <f t="shared" si="0"/>
        <v>0</v>
      </c>
      <c r="M21" s="114">
        <f t="shared" si="1"/>
        <v>0</v>
      </c>
    </row>
    <row r="22" spans="1:13" ht="18" customHeight="1" thickBot="1">
      <c r="A22" s="242"/>
      <c r="B22" s="150"/>
      <c r="C22" s="159"/>
      <c r="D22" s="160"/>
      <c r="E22" s="161"/>
      <c r="F22" s="162"/>
      <c r="G22" s="162"/>
      <c r="H22" s="163"/>
      <c r="I22" s="1">
        <v>22</v>
      </c>
      <c r="J22" s="1" t="str">
        <f>Info!C94</f>
        <v>płowo-szpak</v>
      </c>
      <c r="L22" s="114">
        <f t="shared" si="0"/>
        <v>0</v>
      </c>
      <c r="M22" s="114">
        <f t="shared" si="1"/>
        <v>0</v>
      </c>
    </row>
    <row r="23" spans="1:13" ht="18" customHeight="1">
      <c r="A23" s="144" t="s">
        <v>104</v>
      </c>
      <c r="B23" s="150"/>
      <c r="C23" s="159"/>
      <c r="D23" s="160"/>
      <c r="E23" s="161"/>
      <c r="F23" s="162"/>
      <c r="G23" s="162"/>
      <c r="H23" s="163"/>
      <c r="I23" s="1">
        <v>23</v>
      </c>
      <c r="J23" s="1" t="str">
        <f>Info!C95</f>
        <v>pł-szpak-pstra</v>
      </c>
      <c r="L23" s="114">
        <f t="shared" si="0"/>
        <v>0</v>
      </c>
      <c r="M23" s="114">
        <f t="shared" si="1"/>
        <v>0</v>
      </c>
    </row>
    <row r="24" spans="1:13" ht="18" customHeight="1">
      <c r="A24" s="253" t="str">
        <f>Info!H1</f>
        <v>ZIELONA GÓRA</v>
      </c>
      <c r="B24" s="150"/>
      <c r="C24" s="159"/>
      <c r="D24" s="160"/>
      <c r="E24" s="161"/>
      <c r="F24" s="162"/>
      <c r="G24" s="162"/>
      <c r="H24" s="163"/>
      <c r="L24" s="114">
        <f t="shared" si="0"/>
        <v>0</v>
      </c>
      <c r="M24" s="114">
        <f t="shared" si="1"/>
        <v>0</v>
      </c>
    </row>
    <row r="25" spans="1:13" ht="18" customHeight="1" thickBot="1">
      <c r="A25" s="254"/>
      <c r="B25" s="150"/>
      <c r="C25" s="159"/>
      <c r="D25" s="160"/>
      <c r="E25" s="161"/>
      <c r="F25" s="164"/>
      <c r="G25" s="164"/>
      <c r="H25" s="165"/>
      <c r="L25" s="114">
        <f t="shared" si="0"/>
        <v>0</v>
      </c>
      <c r="M25" s="114">
        <f t="shared" si="1"/>
        <v>0</v>
      </c>
    </row>
    <row r="26" spans="1:8" ht="24" customHeight="1">
      <c r="A26" s="144" t="s">
        <v>105</v>
      </c>
      <c r="B26" s="259"/>
      <c r="C26" s="260"/>
      <c r="D26" s="260"/>
      <c r="E26" s="152"/>
      <c r="F26" s="257" t="s">
        <v>106</v>
      </c>
      <c r="G26" s="257"/>
      <c r="H26" s="258"/>
    </row>
    <row r="27" spans="1:8" ht="24" customHeight="1" thickBot="1">
      <c r="A27" s="151" t="s">
        <v>217</v>
      </c>
      <c r="B27" s="255"/>
      <c r="C27" s="256"/>
      <c r="D27" s="256"/>
      <c r="E27" s="153"/>
      <c r="F27" s="229">
        <f>SUM(E6:E12)</f>
        <v>653.1769999999999</v>
      </c>
      <c r="G27" s="229"/>
      <c r="H27" s="73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75"/>
      <c r="G29" s="75"/>
      <c r="H29" s="22"/>
    </row>
    <row r="30" spans="1:8" ht="12.75">
      <c r="A30" s="18"/>
      <c r="B30" s="18"/>
      <c r="C30" s="22"/>
      <c r="F30" s="75"/>
      <c r="G30" s="75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69B" sheet="1" objects="1" scenarios="1" selectLockedCells="1"/>
  <mergeCells count="15">
    <mergeCell ref="B27:D27"/>
    <mergeCell ref="F26:H26"/>
    <mergeCell ref="F27:G27"/>
    <mergeCell ref="B26:D26"/>
    <mergeCell ref="A19:A20"/>
    <mergeCell ref="A17:A18"/>
    <mergeCell ref="A21:A22"/>
    <mergeCell ref="A24:A25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2" dxfId="1" operator="between" stopIfTrue="1">
      <formula>1</formula>
      <formula>($F5+4)/5</formula>
    </cfRule>
    <cfRule type="cellIs" priority="13" dxfId="0" operator="greaterThan" stopIfTrue="1">
      <formula>($F5+4)/5</formula>
    </cfRule>
  </conditionalFormatting>
  <conditionalFormatting sqref="H6:H25">
    <cfRule type="cellIs" priority="14" dxfId="1" operator="greaterThanOrEqual" stopIfTrue="1">
      <formula>20</formula>
    </cfRule>
    <cfRule type="cellIs" priority="15" dxfId="0" operator="between" stopIfTrue="1">
      <formula>1</formula>
      <formula>19</formula>
    </cfRule>
  </conditionalFormatting>
  <conditionalFormatting sqref="E6:E25">
    <cfRule type="cellIs" priority="16" dxfId="1" operator="between" stopIfTrue="1">
      <formula>100</formula>
      <formula>1500</formula>
    </cfRule>
    <cfRule type="cellIs" priority="17" dxfId="0" operator="between" stopIfTrue="1">
      <formula>0.01</formula>
      <formula>99.99</formula>
    </cfRule>
    <cfRule type="cellIs" priority="18" dxfId="0" operator="greaterThan" stopIfTrue="1">
      <formula>1500</formula>
    </cfRule>
  </conditionalFormatting>
  <conditionalFormatting sqref="F6:F25">
    <cfRule type="cellIs" priority="19" dxfId="0" operator="between" stopIfTrue="1">
      <formula>1</formula>
      <formula>149</formula>
    </cfRule>
    <cfRule type="cellIs" priority="20" dxfId="1" operator="greaterThanOrEqual" stopIfTrue="1">
      <formula>150</formula>
    </cfRule>
  </conditionalFormatting>
  <conditionalFormatting sqref="E27">
    <cfRule type="cellIs" priority="21" dxfId="0" operator="equal" stopIfTrue="1">
      <formula>"MAŁO"</formula>
    </cfRule>
    <cfRule type="cellIs" priority="22" dxfId="1" operator="between" stopIfTrue="1">
      <formula>750</formula>
      <formula>15000</formula>
    </cfRule>
    <cfRule type="cellIs" priority="23" dxfId="0" operator="greaterThan" stopIfTrue="1">
      <formula>15000</formula>
    </cfRule>
  </conditionalFormatting>
  <conditionalFormatting sqref="B1:C2">
    <cfRule type="cellIs" priority="24" dxfId="1" operator="greaterThan" stopIfTrue="1">
      <formula>0</formula>
    </cfRule>
    <cfRule type="cellIs" priority="25" dxfId="21" operator="equal" stopIfTrue="1">
      <formula>0</formula>
    </cfRule>
  </conditionalFormatting>
  <conditionalFormatting sqref="C13:C25">
    <cfRule type="cellIs" priority="26" dxfId="1" operator="between" stopIfTrue="1">
      <formula>$M$2</formula>
      <formula>$M$3</formula>
    </cfRule>
    <cfRule type="cellIs" priority="27" dxfId="1" operator="between" stopIfTrue="1">
      <formula>$M$4</formula>
      <formula>$M$5</formula>
    </cfRule>
    <cfRule type="cellIs" priority="28" dxfId="0" operator="greaterThan" stopIfTrue="1">
      <formula>0</formula>
    </cfRule>
  </conditionalFormatting>
  <conditionalFormatting sqref="H1">
    <cfRule type="cellIs" priority="29" dxfId="0" operator="notEqual" stopIfTrue="1">
      <formula>1</formula>
    </cfRule>
  </conditionalFormatting>
  <conditionalFormatting sqref="C6:C12">
    <cfRule type="cellIs" priority="30" dxfId="1" operator="between" stopIfTrue="1">
      <formula>$M$4</formula>
      <formula>$M$5</formula>
    </cfRule>
    <cfRule type="cellIs" priority="31" dxfId="0" operator="greaterThan" stopIfTrue="1">
      <formula>0</formula>
    </cfRule>
  </conditionalFormatting>
  <conditionalFormatting sqref="F27:G27">
    <cfRule type="cellIs" priority="32" dxfId="0" operator="between" stopIfTrue="1">
      <formula>0.01</formula>
      <formula>299.99</formula>
    </cfRule>
    <cfRule type="cellIs" priority="33" dxfId="1" operator="between" stopIfTrue="1">
      <formula>300</formula>
      <formula>2000</formula>
    </cfRule>
    <cfRule type="cellIs" priority="34" dxfId="0" operator="greaterThan" stopIfTrue="1">
      <formula>2000</formula>
    </cfRule>
  </conditionalFormatting>
  <conditionalFormatting sqref="G6:G8">
    <cfRule type="cellIs" priority="10" dxfId="1" operator="between" stopIfTrue="1">
      <formula>1</formula>
      <formula>($F6+4)/5</formula>
    </cfRule>
    <cfRule type="cellIs" priority="11" dxfId="0" operator="greaterThan" stopIfTrue="1">
      <formula>($F6+4)/5</formula>
    </cfRule>
  </conditionalFormatting>
  <conditionalFormatting sqref="H6:H8">
    <cfRule type="cellIs" priority="8" dxfId="1" operator="greaterThanOrEqual" stopIfTrue="1">
      <formula>20</formula>
    </cfRule>
    <cfRule type="cellIs" priority="9" dxfId="0" operator="between" stopIfTrue="1">
      <formula>1</formula>
      <formula>19</formula>
    </cfRule>
  </conditionalFormatting>
  <conditionalFormatting sqref="E6:E8">
    <cfRule type="cellIs" priority="5" dxfId="1" operator="between" stopIfTrue="1">
      <formula>100</formula>
      <formula>1500</formula>
    </cfRule>
    <cfRule type="cellIs" priority="6" dxfId="0" operator="between" stopIfTrue="1">
      <formula>0.01</formula>
      <formula>99.99</formula>
    </cfRule>
    <cfRule type="cellIs" priority="7" dxfId="0" operator="greaterThan" stopIfTrue="1">
      <formula>1500</formula>
    </cfRule>
  </conditionalFormatting>
  <conditionalFormatting sqref="F6:F8">
    <cfRule type="cellIs" priority="3" dxfId="0" operator="between" stopIfTrue="1">
      <formula>1</formula>
      <formula>149</formula>
    </cfRule>
    <cfRule type="cellIs" priority="4" dxfId="1" operator="greaterThanOrEqual" stopIfTrue="1">
      <formula>150</formula>
    </cfRule>
  </conditionalFormatting>
  <conditionalFormatting sqref="C6:C8">
    <cfRule type="cellIs" priority="1" dxfId="1" operator="between" stopIfTrue="1">
      <formula>$M$4</formula>
      <formula>$M$5</formula>
    </cfRule>
    <cfRule type="cellIs" priority="2" dxfId="0" operator="greaterThan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7"/>
  <dimension ref="A1:W34"/>
  <sheetViews>
    <sheetView zoomScalePageLayoutView="0" workbookViewId="0" topLeftCell="A1">
      <selection activeCell="E1" sqref="E1:G1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23" width="9.140625" style="1" customWidth="1"/>
    <col min="24" max="16384" width="9.140625" style="2" customWidth="1"/>
  </cols>
  <sheetData>
    <row r="1" spans="1:10" ht="31.5" customHeight="1">
      <c r="A1" s="221" t="str">
        <f>'Ex'!A1</f>
        <v>67. OGÓLNOPOLSKA
WYSTAWA
GOŁĘBI POCZTOWYCH</v>
      </c>
      <c r="B1" s="215">
        <f>Rep!A20</f>
        <v>0</v>
      </c>
      <c r="C1" s="216"/>
      <c r="D1" s="96" t="s">
        <v>94</v>
      </c>
      <c r="E1" s="245" t="s">
        <v>301</v>
      </c>
      <c r="F1" s="245"/>
      <c r="G1" s="246"/>
      <c r="H1" s="95">
        <v>0</v>
      </c>
      <c r="I1" s="1">
        <v>1</v>
      </c>
      <c r="J1" s="1" t="str">
        <f>Info!C73</f>
        <v>niebieska</v>
      </c>
    </row>
    <row r="2" spans="1:14" ht="15.75" customHeight="1" thickBot="1">
      <c r="A2" s="222"/>
      <c r="B2" s="217"/>
      <c r="C2" s="218"/>
      <c r="D2" s="24" t="s">
        <v>95</v>
      </c>
      <c r="E2" s="243" t="s">
        <v>174</v>
      </c>
      <c r="F2" s="243"/>
      <c r="G2" s="244"/>
      <c r="H2" s="91" t="s">
        <v>96</v>
      </c>
      <c r="I2" s="1">
        <v>2</v>
      </c>
      <c r="J2" s="1" t="str">
        <f>Info!C74</f>
        <v>niebiesko-nakr.</v>
      </c>
      <c r="M2" s="113">
        <f>Info!B68</f>
        <v>42095</v>
      </c>
      <c r="N2" s="114" t="s">
        <v>111</v>
      </c>
    </row>
    <row r="3" spans="1:14" ht="21.75" customHeight="1" thickBot="1">
      <c r="A3" s="222"/>
      <c r="B3" s="211" t="s">
        <v>209</v>
      </c>
      <c r="C3" s="212"/>
      <c r="D3" s="209" t="s">
        <v>97</v>
      </c>
      <c r="E3" s="209"/>
      <c r="F3" s="209"/>
      <c r="G3" s="209"/>
      <c r="H3" s="210"/>
      <c r="I3" s="1">
        <v>3</v>
      </c>
      <c r="J3" s="1" t="str">
        <f>Info!C75</f>
        <v>ciemno-nakrap.</v>
      </c>
      <c r="M3" s="113">
        <f>Info!B69</f>
        <v>42277</v>
      </c>
      <c r="N3" s="114" t="s">
        <v>110</v>
      </c>
    </row>
    <row r="4" spans="1:14" ht="31.5" customHeight="1">
      <c r="A4" s="222"/>
      <c r="B4" s="4" t="s">
        <v>98</v>
      </c>
      <c r="C4" s="5" t="s">
        <v>99</v>
      </c>
      <c r="D4" s="5" t="s">
        <v>100</v>
      </c>
      <c r="E4" s="6" t="s">
        <v>0</v>
      </c>
      <c r="F4" s="5" t="s">
        <v>101</v>
      </c>
      <c r="G4" s="5" t="s">
        <v>102</v>
      </c>
      <c r="H4" s="7" t="s">
        <v>103</v>
      </c>
      <c r="I4" s="1">
        <v>4</v>
      </c>
      <c r="J4" s="1" t="str">
        <f>Info!C76</f>
        <v>ciemna</v>
      </c>
      <c r="M4" s="113">
        <f>Info!B70</f>
        <v>42461</v>
      </c>
      <c r="N4" s="115" t="s">
        <v>112</v>
      </c>
    </row>
    <row r="5" spans="1:23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89</v>
      </c>
      <c r="F5" s="11" t="s">
        <v>16</v>
      </c>
      <c r="G5" s="11" t="s">
        <v>12</v>
      </c>
      <c r="H5" s="71" t="s">
        <v>11</v>
      </c>
      <c r="I5" s="1">
        <v>5</v>
      </c>
      <c r="J5" s="1" t="str">
        <f>Info!C77</f>
        <v>czarna</v>
      </c>
      <c r="K5" s="13"/>
      <c r="L5" s="13"/>
      <c r="M5" s="113">
        <f>Info!B71</f>
        <v>42643</v>
      </c>
      <c r="N5" s="114" t="s">
        <v>113</v>
      </c>
      <c r="O5" s="13"/>
      <c r="P5" s="13"/>
      <c r="Q5" s="13"/>
      <c r="R5" s="13"/>
      <c r="S5" s="13"/>
      <c r="T5" s="13"/>
      <c r="U5" s="13"/>
      <c r="V5" s="13"/>
      <c r="W5" s="13"/>
    </row>
    <row r="6" spans="1:13" ht="18" customHeight="1">
      <c r="A6" s="15"/>
      <c r="B6" s="16" t="s">
        <v>1</v>
      </c>
      <c r="C6" s="189">
        <v>42602</v>
      </c>
      <c r="D6" s="79" t="s">
        <v>298</v>
      </c>
      <c r="E6" s="81">
        <v>147.28</v>
      </c>
      <c r="F6" s="82">
        <v>4343</v>
      </c>
      <c r="G6" s="82">
        <v>140</v>
      </c>
      <c r="H6" s="83">
        <v>96</v>
      </c>
      <c r="I6" s="1">
        <v>6</v>
      </c>
      <c r="J6" s="1" t="str">
        <f>Info!C78</f>
        <v>czerwono-nakr.</v>
      </c>
      <c r="L6" s="114">
        <f aca="true" t="shared" si="0" ref="L6:L25">IF(AND(C6&gt;=$M$2,C6&lt;=$M$3,E6&gt;=100,E6&lt;=1500,F6&gt;=150,H6&gt;=20),E6,0)</f>
        <v>0</v>
      </c>
      <c r="M6" s="114">
        <f aca="true" t="shared" si="1" ref="M6:M25">IF(AND(C6&gt;=$M$4,C6&lt;=$M$5,E6&gt;=100,E6&lt;=1500,F6&gt;=150,H6&gt;=20),E6,0)</f>
        <v>147.28</v>
      </c>
    </row>
    <row r="7" spans="1:13" ht="18" customHeight="1">
      <c r="A7" s="15"/>
      <c r="B7" s="17" t="s">
        <v>2</v>
      </c>
      <c r="C7" s="189">
        <v>42610</v>
      </c>
      <c r="D7" s="79" t="s">
        <v>302</v>
      </c>
      <c r="E7" s="81">
        <v>169.13</v>
      </c>
      <c r="F7" s="82">
        <v>3805</v>
      </c>
      <c r="G7" s="84">
        <v>49</v>
      </c>
      <c r="H7" s="83">
        <v>94</v>
      </c>
      <c r="I7" s="1">
        <v>7</v>
      </c>
      <c r="J7" s="1" t="str">
        <f>Info!C79</f>
        <v>czerwona</v>
      </c>
      <c r="L7" s="114">
        <f t="shared" si="0"/>
        <v>0</v>
      </c>
      <c r="M7" s="114">
        <f t="shared" si="1"/>
        <v>169.13</v>
      </c>
    </row>
    <row r="8" spans="1:13" ht="18" customHeight="1">
      <c r="A8" s="15"/>
      <c r="B8" s="17" t="s">
        <v>3</v>
      </c>
      <c r="C8" s="189">
        <v>42616</v>
      </c>
      <c r="D8" s="79" t="s">
        <v>299</v>
      </c>
      <c r="E8" s="81">
        <v>229.53</v>
      </c>
      <c r="F8" s="82">
        <v>3769</v>
      </c>
      <c r="G8" s="84">
        <v>9</v>
      </c>
      <c r="H8" s="83">
        <v>95</v>
      </c>
      <c r="I8" s="1">
        <v>8</v>
      </c>
      <c r="J8" s="1" t="str">
        <f>Info!C80</f>
        <v>płowa</v>
      </c>
      <c r="L8" s="114">
        <f t="shared" si="0"/>
        <v>0</v>
      </c>
      <c r="M8" s="114">
        <f t="shared" si="1"/>
        <v>229.53</v>
      </c>
    </row>
    <row r="9" spans="1:13" ht="18" customHeight="1">
      <c r="A9" s="15"/>
      <c r="B9" s="17" t="s">
        <v>4</v>
      </c>
      <c r="C9" s="189">
        <v>42624</v>
      </c>
      <c r="D9" s="79" t="s">
        <v>303</v>
      </c>
      <c r="E9" s="81">
        <v>229.53</v>
      </c>
      <c r="F9" s="82">
        <v>3109</v>
      </c>
      <c r="G9" s="84">
        <v>117</v>
      </c>
      <c r="H9" s="83">
        <v>85</v>
      </c>
      <c r="I9" s="1">
        <v>9</v>
      </c>
      <c r="J9" s="1" t="str">
        <f>Info!C81</f>
        <v>biała</v>
      </c>
      <c r="L9" s="114">
        <f t="shared" si="0"/>
        <v>0</v>
      </c>
      <c r="M9" s="114">
        <f t="shared" si="1"/>
        <v>229.53</v>
      </c>
    </row>
    <row r="10" spans="1:13" ht="18" customHeight="1">
      <c r="A10" s="3"/>
      <c r="B10" s="17" t="s">
        <v>5</v>
      </c>
      <c r="C10" s="189">
        <v>42631</v>
      </c>
      <c r="D10" s="79" t="s">
        <v>275</v>
      </c>
      <c r="E10" s="81">
        <v>336.767</v>
      </c>
      <c r="F10" s="82">
        <v>2582</v>
      </c>
      <c r="G10" s="84">
        <v>509</v>
      </c>
      <c r="H10" s="83">
        <v>76</v>
      </c>
      <c r="I10" s="1">
        <v>10</v>
      </c>
      <c r="J10" s="1" t="str">
        <f>Info!C82</f>
        <v>szpakowata</v>
      </c>
      <c r="L10" s="114">
        <f t="shared" si="0"/>
        <v>0</v>
      </c>
      <c r="M10" s="114">
        <f t="shared" si="1"/>
        <v>336.767</v>
      </c>
    </row>
    <row r="11" spans="1:13" ht="18" customHeight="1">
      <c r="A11" s="3"/>
      <c r="B11" s="17" t="s">
        <v>6</v>
      </c>
      <c r="C11" s="93"/>
      <c r="D11" s="79"/>
      <c r="E11" s="81"/>
      <c r="F11" s="82"/>
      <c r="G11" s="84"/>
      <c r="H11" s="83"/>
      <c r="I11" s="1">
        <v>11</v>
      </c>
      <c r="J11" s="1" t="str">
        <f>Info!C83</f>
        <v>niebiesko-pstra</v>
      </c>
      <c r="L11" s="114">
        <f t="shared" si="0"/>
        <v>0</v>
      </c>
      <c r="M11" s="114">
        <f t="shared" si="1"/>
        <v>0</v>
      </c>
    </row>
    <row r="12" spans="1:13" ht="18" customHeight="1" thickBot="1">
      <c r="A12" s="141" t="str">
        <f>'Ex'!A12</f>
        <v>TARGI KIELCE</v>
      </c>
      <c r="B12" s="25" t="s">
        <v>7</v>
      </c>
      <c r="C12" s="145"/>
      <c r="D12" s="87"/>
      <c r="E12" s="88"/>
      <c r="F12" s="146"/>
      <c r="G12" s="147"/>
      <c r="H12" s="148"/>
      <c r="I12" s="1">
        <v>12</v>
      </c>
      <c r="J12" s="1" t="str">
        <f>Info!C84</f>
        <v>nieb-nakr-pstra</v>
      </c>
      <c r="L12" s="114">
        <f t="shared" si="0"/>
        <v>0</v>
      </c>
      <c r="M12" s="114">
        <f t="shared" si="1"/>
        <v>0</v>
      </c>
    </row>
    <row r="13" spans="1:13" ht="18" customHeight="1">
      <c r="A13" s="141" t="str">
        <f>'Ex'!A13</f>
        <v>13 - 15 styczeń 2017 roku</v>
      </c>
      <c r="B13" s="149"/>
      <c r="C13" s="154"/>
      <c r="D13" s="155"/>
      <c r="E13" s="156"/>
      <c r="F13" s="157"/>
      <c r="G13" s="157"/>
      <c r="H13" s="158"/>
      <c r="I13" s="1">
        <v>13</v>
      </c>
      <c r="J13" s="1" t="str">
        <f>Info!C85</f>
        <v>ciem-nakr-pstra</v>
      </c>
      <c r="L13" s="114">
        <f t="shared" si="0"/>
        <v>0</v>
      </c>
      <c r="M13" s="114">
        <f t="shared" si="1"/>
        <v>0</v>
      </c>
    </row>
    <row r="14" spans="1:13" ht="18" customHeight="1" thickBot="1">
      <c r="A14" s="141" t="str">
        <f>'Ex'!A14</f>
        <v> </v>
      </c>
      <c r="B14" s="150"/>
      <c r="C14" s="159"/>
      <c r="D14" s="160"/>
      <c r="E14" s="161"/>
      <c r="F14" s="162"/>
      <c r="G14" s="162"/>
      <c r="H14" s="163"/>
      <c r="I14" s="1">
        <v>14</v>
      </c>
      <c r="J14" s="1" t="str">
        <f>Info!C86</f>
        <v>ciemno-pstra</v>
      </c>
      <c r="L14" s="114">
        <f t="shared" si="0"/>
        <v>0</v>
      </c>
      <c r="M14" s="114">
        <f t="shared" si="1"/>
        <v>0</v>
      </c>
    </row>
    <row r="15" spans="1:13" ht="18" customHeight="1">
      <c r="A15" s="250" t="s">
        <v>210</v>
      </c>
      <c r="B15" s="150"/>
      <c r="C15" s="159"/>
      <c r="D15" s="160"/>
      <c r="E15" s="161"/>
      <c r="F15" s="162"/>
      <c r="G15" s="162"/>
      <c r="H15" s="163"/>
      <c r="I15" s="1">
        <v>15</v>
      </c>
      <c r="J15" s="1" t="str">
        <f>Info!C87</f>
        <v>czarno-pstra</v>
      </c>
      <c r="L15" s="114">
        <f t="shared" si="0"/>
        <v>0</v>
      </c>
      <c r="M15" s="114">
        <f t="shared" si="1"/>
        <v>0</v>
      </c>
    </row>
    <row r="16" spans="1:13" ht="18" customHeight="1">
      <c r="A16" s="261"/>
      <c r="B16" s="150"/>
      <c r="C16" s="159"/>
      <c r="D16" s="160"/>
      <c r="E16" s="161"/>
      <c r="F16" s="162"/>
      <c r="G16" s="162"/>
      <c r="H16" s="163"/>
      <c r="I16" s="1">
        <v>16</v>
      </c>
      <c r="J16" s="1" t="str">
        <f>Info!C88</f>
        <v>czer-nakr-pstra</v>
      </c>
      <c r="L16" s="114">
        <f t="shared" si="0"/>
        <v>0</v>
      </c>
      <c r="M16" s="114">
        <f t="shared" si="1"/>
        <v>0</v>
      </c>
    </row>
    <row r="17" spans="1:13" ht="18" customHeight="1">
      <c r="A17" s="239" t="s">
        <v>300</v>
      </c>
      <c r="B17" s="150"/>
      <c r="C17" s="159"/>
      <c r="D17" s="160"/>
      <c r="E17" s="161"/>
      <c r="F17" s="162"/>
      <c r="G17" s="162"/>
      <c r="H17" s="163"/>
      <c r="I17" s="1">
        <v>17</v>
      </c>
      <c r="J17" s="1" t="str">
        <f>Info!C89</f>
        <v>czerwono-pstra</v>
      </c>
      <c r="L17" s="114">
        <f t="shared" si="0"/>
        <v>0</v>
      </c>
      <c r="M17" s="114">
        <f t="shared" si="1"/>
        <v>0</v>
      </c>
    </row>
    <row r="18" spans="1:13" ht="18" customHeight="1" thickBot="1">
      <c r="A18" s="240"/>
      <c r="B18" s="150"/>
      <c r="C18" s="159"/>
      <c r="D18" s="160"/>
      <c r="E18" s="161"/>
      <c r="F18" s="162"/>
      <c r="G18" s="162"/>
      <c r="H18" s="163"/>
      <c r="I18" s="1">
        <v>18</v>
      </c>
      <c r="J18" s="1" t="str">
        <f>Info!C90</f>
        <v>płowo-pstra</v>
      </c>
      <c r="L18" s="114">
        <f t="shared" si="0"/>
        <v>0</v>
      </c>
      <c r="M18" s="114">
        <f t="shared" si="1"/>
        <v>0</v>
      </c>
    </row>
    <row r="19" spans="1:13" ht="18" customHeight="1">
      <c r="A19" s="250" t="s">
        <v>107</v>
      </c>
      <c r="B19" s="150"/>
      <c r="C19" s="159"/>
      <c r="D19" s="160"/>
      <c r="E19" s="161"/>
      <c r="F19" s="162"/>
      <c r="G19" s="162"/>
      <c r="H19" s="163"/>
      <c r="I19" s="1">
        <v>19</v>
      </c>
      <c r="J19" s="1" t="str">
        <f>Info!C91</f>
        <v>szpak-pstra</v>
      </c>
      <c r="L19" s="114">
        <f t="shared" si="0"/>
        <v>0</v>
      </c>
      <c r="M19" s="114">
        <f t="shared" si="1"/>
        <v>0</v>
      </c>
    </row>
    <row r="20" spans="1:13" ht="18" customHeight="1">
      <c r="A20" s="251"/>
      <c r="B20" s="150"/>
      <c r="C20" s="159"/>
      <c r="D20" s="160"/>
      <c r="E20" s="161"/>
      <c r="F20" s="162"/>
      <c r="G20" s="162"/>
      <c r="H20" s="163"/>
      <c r="I20" s="1">
        <v>20</v>
      </c>
      <c r="J20" s="1" t="str">
        <f>Info!C92</f>
        <v>czerwono-szpak</v>
      </c>
      <c r="L20" s="114">
        <f t="shared" si="0"/>
        <v>0</v>
      </c>
      <c r="M20" s="114">
        <f t="shared" si="1"/>
        <v>0</v>
      </c>
    </row>
    <row r="21" spans="1:13" ht="18" customHeight="1">
      <c r="A21" s="241">
        <v>206</v>
      </c>
      <c r="B21" s="150"/>
      <c r="C21" s="159"/>
      <c r="D21" s="160"/>
      <c r="E21" s="161"/>
      <c r="F21" s="162"/>
      <c r="G21" s="162"/>
      <c r="H21" s="163"/>
      <c r="I21" s="1">
        <v>21</v>
      </c>
      <c r="J21" s="1" t="str">
        <f>Info!C93</f>
        <v>czer-szp-pstra</v>
      </c>
      <c r="L21" s="114">
        <f t="shared" si="0"/>
        <v>0</v>
      </c>
      <c r="M21" s="114">
        <f t="shared" si="1"/>
        <v>0</v>
      </c>
    </row>
    <row r="22" spans="1:13" ht="18" customHeight="1" thickBot="1">
      <c r="A22" s="242"/>
      <c r="B22" s="150"/>
      <c r="C22" s="159"/>
      <c r="D22" s="160"/>
      <c r="E22" s="161"/>
      <c r="F22" s="162"/>
      <c r="G22" s="162"/>
      <c r="H22" s="163"/>
      <c r="I22" s="1">
        <v>22</v>
      </c>
      <c r="J22" s="1" t="str">
        <f>Info!C94</f>
        <v>płowo-szpak</v>
      </c>
      <c r="L22" s="114">
        <f t="shared" si="0"/>
        <v>0</v>
      </c>
      <c r="M22" s="114">
        <f t="shared" si="1"/>
        <v>0</v>
      </c>
    </row>
    <row r="23" spans="1:13" ht="18" customHeight="1">
      <c r="A23" s="144" t="s">
        <v>104</v>
      </c>
      <c r="B23" s="150"/>
      <c r="C23" s="159"/>
      <c r="D23" s="160"/>
      <c r="E23" s="161"/>
      <c r="F23" s="162"/>
      <c r="G23" s="162"/>
      <c r="H23" s="163"/>
      <c r="I23" s="1">
        <v>23</v>
      </c>
      <c r="J23" s="1" t="str">
        <f>Info!C95</f>
        <v>pł-szpak-pstra</v>
      </c>
      <c r="L23" s="114">
        <f t="shared" si="0"/>
        <v>0</v>
      </c>
      <c r="M23" s="114">
        <f t="shared" si="1"/>
        <v>0</v>
      </c>
    </row>
    <row r="24" spans="1:13" ht="18" customHeight="1">
      <c r="A24" s="253" t="str">
        <f>Info!H1</f>
        <v>ZIELONA GÓRA</v>
      </c>
      <c r="B24" s="150"/>
      <c r="C24" s="159"/>
      <c r="D24" s="160"/>
      <c r="E24" s="161"/>
      <c r="F24" s="162"/>
      <c r="G24" s="162"/>
      <c r="H24" s="163"/>
      <c r="L24" s="114">
        <f t="shared" si="0"/>
        <v>0</v>
      </c>
      <c r="M24" s="114">
        <f t="shared" si="1"/>
        <v>0</v>
      </c>
    </row>
    <row r="25" spans="1:13" ht="18" customHeight="1" thickBot="1">
      <c r="A25" s="254"/>
      <c r="B25" s="150"/>
      <c r="C25" s="159"/>
      <c r="D25" s="160"/>
      <c r="E25" s="161"/>
      <c r="F25" s="164"/>
      <c r="G25" s="164"/>
      <c r="H25" s="165"/>
      <c r="L25" s="114">
        <f t="shared" si="0"/>
        <v>0</v>
      </c>
      <c r="M25" s="114">
        <f t="shared" si="1"/>
        <v>0</v>
      </c>
    </row>
    <row r="26" spans="1:8" ht="24" customHeight="1">
      <c r="A26" s="144" t="s">
        <v>105</v>
      </c>
      <c r="B26" s="259"/>
      <c r="C26" s="260"/>
      <c r="D26" s="260"/>
      <c r="E26" s="152"/>
      <c r="F26" s="257" t="s">
        <v>106</v>
      </c>
      <c r="G26" s="257"/>
      <c r="H26" s="258"/>
    </row>
    <row r="27" spans="1:8" ht="24" customHeight="1" thickBot="1">
      <c r="A27" s="151" t="s">
        <v>218</v>
      </c>
      <c r="B27" s="255"/>
      <c r="C27" s="256"/>
      <c r="D27" s="256"/>
      <c r="E27" s="153"/>
      <c r="F27" s="229">
        <f>SUM(E6:E12)</f>
        <v>1112.2369999999999</v>
      </c>
      <c r="G27" s="229"/>
      <c r="H27" s="73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75"/>
      <c r="G29" s="75"/>
      <c r="H29" s="22"/>
    </row>
    <row r="30" spans="1:8" ht="12.75">
      <c r="A30" s="18"/>
      <c r="B30" s="18"/>
      <c r="C30" s="22"/>
      <c r="F30" s="75"/>
      <c r="G30" s="75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69B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A19:A20"/>
    <mergeCell ref="A17:A18"/>
    <mergeCell ref="A21:A22"/>
    <mergeCell ref="A24:A25"/>
    <mergeCell ref="B27:D27"/>
    <mergeCell ref="F26:H26"/>
    <mergeCell ref="F27:G27"/>
    <mergeCell ref="B26:D26"/>
  </mergeCells>
  <conditionalFormatting sqref="G5:G25">
    <cfRule type="cellIs" priority="23" dxfId="1" operator="between" stopIfTrue="1">
      <formula>1</formula>
      <formula>($F5+4)/5</formula>
    </cfRule>
    <cfRule type="cellIs" priority="24" dxfId="0" operator="greaterThan" stopIfTrue="1">
      <formula>($F5+4)/5</formula>
    </cfRule>
  </conditionalFormatting>
  <conditionalFormatting sqref="H6:H25">
    <cfRule type="cellIs" priority="25" dxfId="1" operator="greaterThanOrEqual" stopIfTrue="1">
      <formula>20</formula>
    </cfRule>
    <cfRule type="cellIs" priority="26" dxfId="0" operator="between" stopIfTrue="1">
      <formula>1</formula>
      <formula>19</formula>
    </cfRule>
  </conditionalFormatting>
  <conditionalFormatting sqref="E6:E25">
    <cfRule type="cellIs" priority="27" dxfId="1" operator="between" stopIfTrue="1">
      <formula>100</formula>
      <formula>1500</formula>
    </cfRule>
    <cfRule type="cellIs" priority="28" dxfId="0" operator="between" stopIfTrue="1">
      <formula>0.01</formula>
      <formula>99.99</formula>
    </cfRule>
    <cfRule type="cellIs" priority="29" dxfId="0" operator="greaterThan" stopIfTrue="1">
      <formula>1500</formula>
    </cfRule>
  </conditionalFormatting>
  <conditionalFormatting sqref="F6:F25">
    <cfRule type="cellIs" priority="30" dxfId="0" operator="between" stopIfTrue="1">
      <formula>1</formula>
      <formula>149</formula>
    </cfRule>
    <cfRule type="cellIs" priority="31" dxfId="1" operator="greaterThanOrEqual" stopIfTrue="1">
      <formula>150</formula>
    </cfRule>
  </conditionalFormatting>
  <conditionalFormatting sqref="E27">
    <cfRule type="cellIs" priority="32" dxfId="0" operator="equal" stopIfTrue="1">
      <formula>"MAŁO"</formula>
    </cfRule>
    <cfRule type="cellIs" priority="33" dxfId="1" operator="between" stopIfTrue="1">
      <formula>750</formula>
      <formula>15000</formula>
    </cfRule>
    <cfRule type="cellIs" priority="34" dxfId="0" operator="greaterThan" stopIfTrue="1">
      <formula>15000</formula>
    </cfRule>
  </conditionalFormatting>
  <conditionalFormatting sqref="B1:C2">
    <cfRule type="cellIs" priority="35" dxfId="1" operator="greaterThan" stopIfTrue="1">
      <formula>0</formula>
    </cfRule>
    <cfRule type="cellIs" priority="36" dxfId="21" operator="equal" stopIfTrue="1">
      <formula>0</formula>
    </cfRule>
  </conditionalFormatting>
  <conditionalFormatting sqref="C13:C25">
    <cfRule type="cellIs" priority="37" dxfId="1" operator="between" stopIfTrue="1">
      <formula>$M$2</formula>
      <formula>$M$3</formula>
    </cfRule>
    <cfRule type="cellIs" priority="38" dxfId="1" operator="between" stopIfTrue="1">
      <formula>$M$4</formula>
      <formula>$M$5</formula>
    </cfRule>
    <cfRule type="cellIs" priority="39" dxfId="0" operator="greaterThan" stopIfTrue="1">
      <formula>0</formula>
    </cfRule>
  </conditionalFormatting>
  <conditionalFormatting sqref="H1">
    <cfRule type="cellIs" priority="40" dxfId="0" operator="notEqual" stopIfTrue="1">
      <formula>0</formula>
    </cfRule>
    <cfRule type="cellIs" priority="41" dxfId="0" operator="equal" stopIfTrue="1">
      <formula>""</formula>
    </cfRule>
  </conditionalFormatting>
  <conditionalFormatting sqref="C6:C12">
    <cfRule type="cellIs" priority="42" dxfId="1" operator="between" stopIfTrue="1">
      <formula>$M$4</formula>
      <formula>$M$5</formula>
    </cfRule>
    <cfRule type="cellIs" priority="43" dxfId="0" operator="greaterThan" stopIfTrue="1">
      <formula>0</formula>
    </cfRule>
  </conditionalFormatting>
  <conditionalFormatting sqref="F27:G27">
    <cfRule type="cellIs" priority="44" dxfId="0" operator="between" stopIfTrue="1">
      <formula>0.01</formula>
      <formula>299.99</formula>
    </cfRule>
    <cfRule type="cellIs" priority="45" dxfId="1" operator="between" stopIfTrue="1">
      <formula>300</formula>
      <formula>2000</formula>
    </cfRule>
    <cfRule type="cellIs" priority="46" dxfId="0" operator="greaterThan" stopIfTrue="1">
      <formula>2000</formula>
    </cfRule>
  </conditionalFormatting>
  <conditionalFormatting sqref="G6:G10">
    <cfRule type="cellIs" priority="21" dxfId="1" operator="between" stopIfTrue="1">
      <formula>1</formula>
      <formula>($F6+4)/5</formula>
    </cfRule>
    <cfRule type="cellIs" priority="22" dxfId="0" operator="greaterThan" stopIfTrue="1">
      <formula>($F6+4)/5</formula>
    </cfRule>
  </conditionalFormatting>
  <conditionalFormatting sqref="H6:H10">
    <cfRule type="cellIs" priority="19" dxfId="1" operator="greaterThanOrEqual" stopIfTrue="1">
      <formula>20</formula>
    </cfRule>
    <cfRule type="cellIs" priority="20" dxfId="0" operator="between" stopIfTrue="1">
      <formula>1</formula>
      <formula>19</formula>
    </cfRule>
  </conditionalFormatting>
  <conditionalFormatting sqref="E6:E10">
    <cfRule type="cellIs" priority="16" dxfId="1" operator="between" stopIfTrue="1">
      <formula>100</formula>
      <formula>1500</formula>
    </cfRule>
    <cfRule type="cellIs" priority="17" dxfId="0" operator="between" stopIfTrue="1">
      <formula>0.01</formula>
      <formula>99.99</formula>
    </cfRule>
    <cfRule type="cellIs" priority="18" dxfId="0" operator="greaterThan" stopIfTrue="1">
      <formula>1500</formula>
    </cfRule>
  </conditionalFormatting>
  <conditionalFormatting sqref="F6:F10">
    <cfRule type="cellIs" priority="14" dxfId="0" operator="between" stopIfTrue="1">
      <formula>1</formula>
      <formula>149</formula>
    </cfRule>
    <cfRule type="cellIs" priority="15" dxfId="1" operator="greaterThanOrEqual" stopIfTrue="1">
      <formula>150</formula>
    </cfRule>
  </conditionalFormatting>
  <conditionalFormatting sqref="C6:C10">
    <cfRule type="cellIs" priority="12" dxfId="1" operator="between" stopIfTrue="1">
      <formula>$M$4</formula>
      <formula>$M$5</formula>
    </cfRule>
    <cfRule type="cellIs" priority="13" dxfId="0" operator="greaterThan" stopIfTrue="1">
      <formula>0</formula>
    </cfRule>
  </conditionalFormatting>
  <conditionalFormatting sqref="G6:G10">
    <cfRule type="cellIs" priority="10" dxfId="1" operator="between" stopIfTrue="1">
      <formula>1</formula>
      <formula>($F6+4)/5</formula>
    </cfRule>
    <cfRule type="cellIs" priority="11" dxfId="0" operator="greaterThan" stopIfTrue="1">
      <formula>($F6+4)/5</formula>
    </cfRule>
  </conditionalFormatting>
  <conditionalFormatting sqref="H6:H10">
    <cfRule type="cellIs" priority="8" dxfId="1" operator="greaterThanOrEqual" stopIfTrue="1">
      <formula>20</formula>
    </cfRule>
    <cfRule type="cellIs" priority="9" dxfId="0" operator="between" stopIfTrue="1">
      <formula>1</formula>
      <formula>19</formula>
    </cfRule>
  </conditionalFormatting>
  <conditionalFormatting sqref="E6:E10">
    <cfRule type="cellIs" priority="5" dxfId="1" operator="between" stopIfTrue="1">
      <formula>100</formula>
      <formula>1500</formula>
    </cfRule>
    <cfRule type="cellIs" priority="6" dxfId="0" operator="between" stopIfTrue="1">
      <formula>0.01</formula>
      <formula>99.99</formula>
    </cfRule>
    <cfRule type="cellIs" priority="7" dxfId="0" operator="greaterThan" stopIfTrue="1">
      <formula>1500</formula>
    </cfRule>
  </conditionalFormatting>
  <conditionalFormatting sqref="F6:F10">
    <cfRule type="cellIs" priority="3" dxfId="0" operator="between" stopIfTrue="1">
      <formula>1</formula>
      <formula>149</formula>
    </cfRule>
    <cfRule type="cellIs" priority="4" dxfId="1" operator="greaterThanOrEqual" stopIfTrue="1">
      <formula>150</formula>
    </cfRule>
  </conditionalFormatting>
  <conditionalFormatting sqref="C6:C10">
    <cfRule type="cellIs" priority="1" dxfId="1" operator="between" stopIfTrue="1">
      <formula>$M$4</formula>
      <formula>$M$5</formula>
    </cfRule>
    <cfRule type="cellIs" priority="2" dxfId="0" operator="greaterThan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8"/>
  <dimension ref="A1:W34"/>
  <sheetViews>
    <sheetView zoomScalePageLayoutView="0" workbookViewId="0" topLeftCell="A1">
      <selection activeCell="E1" sqref="E1:G1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23" width="9.140625" style="1" customWidth="1"/>
    <col min="24" max="16384" width="9.140625" style="2" customWidth="1"/>
  </cols>
  <sheetData>
    <row r="1" spans="1:10" ht="31.5" customHeight="1">
      <c r="A1" s="221" t="str">
        <f>'Ex'!A1</f>
        <v>67. OGÓLNOPOLSKA
WYSTAWA
GOŁĘBI POCZTOWYCH</v>
      </c>
      <c r="B1" s="215">
        <f>Rep!A21</f>
        <v>0</v>
      </c>
      <c r="C1" s="216"/>
      <c r="D1" s="96" t="s">
        <v>94</v>
      </c>
      <c r="E1" s="245" t="s">
        <v>282</v>
      </c>
      <c r="F1" s="245"/>
      <c r="G1" s="246"/>
      <c r="H1" s="95">
        <v>0</v>
      </c>
      <c r="I1" s="1">
        <v>1</v>
      </c>
      <c r="J1" s="1" t="str">
        <f>Info!C73</f>
        <v>niebieska</v>
      </c>
    </row>
    <row r="2" spans="1:14" ht="15.75" customHeight="1" thickBot="1">
      <c r="A2" s="222"/>
      <c r="B2" s="217"/>
      <c r="C2" s="218"/>
      <c r="D2" s="24" t="s">
        <v>95</v>
      </c>
      <c r="E2" s="243" t="s">
        <v>175</v>
      </c>
      <c r="F2" s="243"/>
      <c r="G2" s="244"/>
      <c r="H2" s="91" t="s">
        <v>96</v>
      </c>
      <c r="I2" s="1">
        <v>2</v>
      </c>
      <c r="J2" s="1" t="str">
        <f>Info!C74</f>
        <v>niebiesko-nakr.</v>
      </c>
      <c r="M2" s="113">
        <f>Info!B68</f>
        <v>42095</v>
      </c>
      <c r="N2" s="114" t="s">
        <v>111</v>
      </c>
    </row>
    <row r="3" spans="1:14" ht="21.75" customHeight="1" thickBot="1">
      <c r="A3" s="222"/>
      <c r="B3" s="211" t="s">
        <v>209</v>
      </c>
      <c r="C3" s="212"/>
      <c r="D3" s="209" t="s">
        <v>97</v>
      </c>
      <c r="E3" s="209"/>
      <c r="F3" s="209"/>
      <c r="G3" s="209"/>
      <c r="H3" s="210"/>
      <c r="I3" s="1">
        <v>3</v>
      </c>
      <c r="J3" s="1" t="str">
        <f>Info!C75</f>
        <v>ciemno-nakrap.</v>
      </c>
      <c r="M3" s="113">
        <f>Info!B69</f>
        <v>42277</v>
      </c>
      <c r="N3" s="114" t="s">
        <v>110</v>
      </c>
    </row>
    <row r="4" spans="1:14" ht="31.5" customHeight="1">
      <c r="A4" s="222"/>
      <c r="B4" s="4" t="s">
        <v>98</v>
      </c>
      <c r="C4" s="5" t="s">
        <v>99</v>
      </c>
      <c r="D4" s="5" t="s">
        <v>100</v>
      </c>
      <c r="E4" s="6" t="s">
        <v>0</v>
      </c>
      <c r="F4" s="5" t="s">
        <v>101</v>
      </c>
      <c r="G4" s="5" t="s">
        <v>102</v>
      </c>
      <c r="H4" s="7" t="s">
        <v>103</v>
      </c>
      <c r="I4" s="1">
        <v>4</v>
      </c>
      <c r="J4" s="1" t="str">
        <f>Info!C76</f>
        <v>ciemna</v>
      </c>
      <c r="M4" s="113">
        <f>Info!B70</f>
        <v>42461</v>
      </c>
      <c r="N4" s="115" t="s">
        <v>112</v>
      </c>
    </row>
    <row r="5" spans="1:23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89</v>
      </c>
      <c r="F5" s="11" t="s">
        <v>16</v>
      </c>
      <c r="G5" s="11" t="s">
        <v>12</v>
      </c>
      <c r="H5" s="71" t="s">
        <v>11</v>
      </c>
      <c r="I5" s="1">
        <v>5</v>
      </c>
      <c r="J5" s="1" t="str">
        <f>Info!C77</f>
        <v>czarna</v>
      </c>
      <c r="K5" s="13"/>
      <c r="L5" s="13"/>
      <c r="M5" s="113">
        <f>Info!B71</f>
        <v>42643</v>
      </c>
      <c r="N5" s="114" t="s">
        <v>113</v>
      </c>
      <c r="O5" s="13"/>
      <c r="P5" s="13"/>
      <c r="Q5" s="13"/>
      <c r="R5" s="13"/>
      <c r="S5" s="13"/>
      <c r="T5" s="13"/>
      <c r="U5" s="13"/>
      <c r="V5" s="13"/>
      <c r="W5" s="13"/>
    </row>
    <row r="6" spans="1:13" ht="18" customHeight="1">
      <c r="A6" s="15"/>
      <c r="B6" s="16" t="s">
        <v>1</v>
      </c>
      <c r="C6" s="189">
        <v>42610</v>
      </c>
      <c r="D6" s="79" t="s">
        <v>283</v>
      </c>
      <c r="E6" s="81">
        <v>147.98</v>
      </c>
      <c r="F6" s="82">
        <v>2848</v>
      </c>
      <c r="G6" s="82">
        <v>146</v>
      </c>
      <c r="H6" s="83">
        <v>67</v>
      </c>
      <c r="I6" s="1">
        <v>6</v>
      </c>
      <c r="J6" s="1" t="str">
        <f>Info!C78</f>
        <v>czerwono-nakr.</v>
      </c>
      <c r="L6" s="114">
        <f aca="true" t="shared" si="0" ref="L6:L25">IF(AND(C6&gt;=$M$2,C6&lt;=$M$3,E6&gt;=100,E6&lt;=1500,F6&gt;=150,H6&gt;=20),E6,0)</f>
        <v>0</v>
      </c>
      <c r="M6" s="114">
        <f aca="true" t="shared" si="1" ref="M6:M25">IF(AND(C6&gt;=$M$4,C6&lt;=$M$5,E6&gt;=100,E6&lt;=1500,F6&gt;=150,H6&gt;=20),E6,0)</f>
        <v>147.98</v>
      </c>
    </row>
    <row r="7" spans="1:13" ht="18" customHeight="1">
      <c r="A7" s="15"/>
      <c r="B7" s="17" t="s">
        <v>2</v>
      </c>
      <c r="C7" s="189">
        <v>42616</v>
      </c>
      <c r="D7" s="79" t="s">
        <v>284</v>
      </c>
      <c r="E7" s="81">
        <v>216.08</v>
      </c>
      <c r="F7" s="82">
        <v>2557</v>
      </c>
      <c r="G7" s="84">
        <v>96</v>
      </c>
      <c r="H7" s="83">
        <v>68</v>
      </c>
      <c r="I7" s="1">
        <v>7</v>
      </c>
      <c r="J7" s="1" t="str">
        <f>Info!C79</f>
        <v>czerwona</v>
      </c>
      <c r="L7" s="114">
        <f t="shared" si="0"/>
        <v>0</v>
      </c>
      <c r="M7" s="114">
        <f t="shared" si="1"/>
        <v>216.08</v>
      </c>
    </row>
    <row r="8" spans="1:13" ht="18" customHeight="1">
      <c r="A8" s="15"/>
      <c r="B8" s="17" t="s">
        <v>3</v>
      </c>
      <c r="C8" s="189">
        <v>42624</v>
      </c>
      <c r="D8" s="79" t="s">
        <v>285</v>
      </c>
      <c r="E8" s="81">
        <v>290.28</v>
      </c>
      <c r="F8" s="82">
        <v>1058</v>
      </c>
      <c r="G8" s="84">
        <v>193</v>
      </c>
      <c r="H8" s="83">
        <v>34</v>
      </c>
      <c r="I8" s="1">
        <v>8</v>
      </c>
      <c r="J8" s="1" t="str">
        <f>Info!C80</f>
        <v>płowa</v>
      </c>
      <c r="L8" s="114">
        <f t="shared" si="0"/>
        <v>0</v>
      </c>
      <c r="M8" s="114">
        <f t="shared" si="1"/>
        <v>290.28</v>
      </c>
    </row>
    <row r="9" spans="1:13" ht="18" customHeight="1">
      <c r="A9" s="15"/>
      <c r="B9" s="17" t="s">
        <v>4</v>
      </c>
      <c r="C9" s="189">
        <v>42631</v>
      </c>
      <c r="D9" s="79" t="s">
        <v>286</v>
      </c>
      <c r="E9" s="81">
        <v>340.43</v>
      </c>
      <c r="F9" s="82">
        <v>1646</v>
      </c>
      <c r="G9" s="84">
        <v>115</v>
      </c>
      <c r="H9" s="83">
        <v>50</v>
      </c>
      <c r="I9" s="1">
        <v>9</v>
      </c>
      <c r="J9" s="1" t="str">
        <f>Info!C81</f>
        <v>biała</v>
      </c>
      <c r="L9" s="114">
        <f t="shared" si="0"/>
        <v>0</v>
      </c>
      <c r="M9" s="114">
        <f t="shared" si="1"/>
        <v>340.43</v>
      </c>
    </row>
    <row r="10" spans="1:13" ht="18" customHeight="1">
      <c r="A10" s="3"/>
      <c r="B10" s="17" t="s">
        <v>5</v>
      </c>
      <c r="C10" s="93"/>
      <c r="D10" s="79"/>
      <c r="E10" s="81"/>
      <c r="F10" s="82"/>
      <c r="G10" s="84"/>
      <c r="H10" s="83"/>
      <c r="I10" s="1">
        <v>10</v>
      </c>
      <c r="J10" s="1" t="str">
        <f>Info!C82</f>
        <v>szpakowata</v>
      </c>
      <c r="L10" s="114">
        <f t="shared" si="0"/>
        <v>0</v>
      </c>
      <c r="M10" s="114">
        <f t="shared" si="1"/>
        <v>0</v>
      </c>
    </row>
    <row r="11" spans="1:13" ht="18" customHeight="1">
      <c r="A11" s="3"/>
      <c r="B11" s="17" t="s">
        <v>6</v>
      </c>
      <c r="C11" s="93"/>
      <c r="D11" s="79"/>
      <c r="E11" s="81"/>
      <c r="F11" s="82"/>
      <c r="G11" s="84"/>
      <c r="H11" s="83"/>
      <c r="I11" s="1">
        <v>11</v>
      </c>
      <c r="J11" s="1" t="str">
        <f>Info!C83</f>
        <v>niebiesko-pstra</v>
      </c>
      <c r="L11" s="114">
        <f t="shared" si="0"/>
        <v>0</v>
      </c>
      <c r="M11" s="114">
        <f t="shared" si="1"/>
        <v>0</v>
      </c>
    </row>
    <row r="12" spans="1:13" ht="18" customHeight="1" thickBot="1">
      <c r="A12" s="141" t="str">
        <f>'Ex'!A12</f>
        <v>TARGI KIELCE</v>
      </c>
      <c r="B12" s="25" t="s">
        <v>7</v>
      </c>
      <c r="C12" s="145"/>
      <c r="D12" s="87"/>
      <c r="E12" s="88"/>
      <c r="F12" s="146"/>
      <c r="G12" s="147"/>
      <c r="H12" s="148"/>
      <c r="I12" s="1">
        <v>12</v>
      </c>
      <c r="J12" s="1" t="str">
        <f>Info!C84</f>
        <v>nieb-nakr-pstra</v>
      </c>
      <c r="L12" s="114">
        <f t="shared" si="0"/>
        <v>0</v>
      </c>
      <c r="M12" s="114">
        <f t="shared" si="1"/>
        <v>0</v>
      </c>
    </row>
    <row r="13" spans="1:13" ht="18" customHeight="1">
      <c r="A13" s="141" t="str">
        <f>'Ex'!A13</f>
        <v>13 - 15 styczeń 2017 roku</v>
      </c>
      <c r="B13" s="149"/>
      <c r="C13" s="154"/>
      <c r="D13" s="155"/>
      <c r="E13" s="156"/>
      <c r="F13" s="157"/>
      <c r="G13" s="157"/>
      <c r="H13" s="158"/>
      <c r="I13" s="1">
        <v>13</v>
      </c>
      <c r="J13" s="1" t="str">
        <f>Info!C85</f>
        <v>ciem-nakr-pstra</v>
      </c>
      <c r="L13" s="114">
        <f t="shared" si="0"/>
        <v>0</v>
      </c>
      <c r="M13" s="114">
        <f t="shared" si="1"/>
        <v>0</v>
      </c>
    </row>
    <row r="14" spans="1:13" ht="18" customHeight="1" thickBot="1">
      <c r="A14" s="141" t="str">
        <f>'Ex'!A14</f>
        <v> </v>
      </c>
      <c r="B14" s="150"/>
      <c r="C14" s="159"/>
      <c r="D14" s="160"/>
      <c r="E14" s="161"/>
      <c r="F14" s="162"/>
      <c r="G14" s="162"/>
      <c r="H14" s="163"/>
      <c r="I14" s="1">
        <v>14</v>
      </c>
      <c r="J14" s="1" t="str">
        <f>Info!C86</f>
        <v>ciemno-pstra</v>
      </c>
      <c r="L14" s="114">
        <f t="shared" si="0"/>
        <v>0</v>
      </c>
      <c r="M14" s="114">
        <f t="shared" si="1"/>
        <v>0</v>
      </c>
    </row>
    <row r="15" spans="1:13" ht="18" customHeight="1">
      <c r="A15" s="250" t="s">
        <v>210</v>
      </c>
      <c r="B15" s="150"/>
      <c r="C15" s="159"/>
      <c r="D15" s="160"/>
      <c r="E15" s="161"/>
      <c r="F15" s="162"/>
      <c r="G15" s="162"/>
      <c r="H15" s="163"/>
      <c r="I15" s="1">
        <v>15</v>
      </c>
      <c r="J15" s="1" t="str">
        <f>Info!C87</f>
        <v>czarno-pstra</v>
      </c>
      <c r="L15" s="114">
        <f t="shared" si="0"/>
        <v>0</v>
      </c>
      <c r="M15" s="114">
        <f t="shared" si="1"/>
        <v>0</v>
      </c>
    </row>
    <row r="16" spans="1:13" ht="18" customHeight="1">
      <c r="A16" s="261"/>
      <c r="B16" s="150"/>
      <c r="C16" s="159"/>
      <c r="D16" s="160"/>
      <c r="E16" s="161"/>
      <c r="F16" s="162"/>
      <c r="G16" s="162"/>
      <c r="H16" s="163"/>
      <c r="I16" s="1">
        <v>16</v>
      </c>
      <c r="J16" s="1" t="str">
        <f>Info!C88</f>
        <v>czer-nakr-pstra</v>
      </c>
      <c r="L16" s="114">
        <f t="shared" si="0"/>
        <v>0</v>
      </c>
      <c r="M16" s="114">
        <f t="shared" si="1"/>
        <v>0</v>
      </c>
    </row>
    <row r="17" spans="1:13" ht="18" customHeight="1">
      <c r="A17" s="239" t="s">
        <v>287</v>
      </c>
      <c r="B17" s="150"/>
      <c r="C17" s="159"/>
      <c r="D17" s="160"/>
      <c r="E17" s="161"/>
      <c r="F17" s="162"/>
      <c r="G17" s="162"/>
      <c r="H17" s="163"/>
      <c r="I17" s="1">
        <v>17</v>
      </c>
      <c r="J17" s="1" t="str">
        <f>Info!C89</f>
        <v>czerwono-pstra</v>
      </c>
      <c r="L17" s="114">
        <f t="shared" si="0"/>
        <v>0</v>
      </c>
      <c r="M17" s="114">
        <f t="shared" si="1"/>
        <v>0</v>
      </c>
    </row>
    <row r="18" spans="1:13" ht="18" customHeight="1" thickBot="1">
      <c r="A18" s="240"/>
      <c r="B18" s="150"/>
      <c r="C18" s="159"/>
      <c r="D18" s="160"/>
      <c r="E18" s="161"/>
      <c r="F18" s="162"/>
      <c r="G18" s="162"/>
      <c r="H18" s="163"/>
      <c r="I18" s="1">
        <v>18</v>
      </c>
      <c r="J18" s="1" t="str">
        <f>Info!C90</f>
        <v>płowo-pstra</v>
      </c>
      <c r="L18" s="114">
        <f t="shared" si="0"/>
        <v>0</v>
      </c>
      <c r="M18" s="114">
        <f t="shared" si="1"/>
        <v>0</v>
      </c>
    </row>
    <row r="19" spans="1:13" ht="18" customHeight="1">
      <c r="A19" s="250" t="s">
        <v>107</v>
      </c>
      <c r="B19" s="150"/>
      <c r="C19" s="159"/>
      <c r="D19" s="160"/>
      <c r="E19" s="161"/>
      <c r="F19" s="162"/>
      <c r="G19" s="162"/>
      <c r="H19" s="163"/>
      <c r="I19" s="1">
        <v>19</v>
      </c>
      <c r="J19" s="1" t="str">
        <f>Info!C91</f>
        <v>szpak-pstra</v>
      </c>
      <c r="L19" s="114">
        <f t="shared" si="0"/>
        <v>0</v>
      </c>
      <c r="M19" s="114">
        <f t="shared" si="1"/>
        <v>0</v>
      </c>
    </row>
    <row r="20" spans="1:13" ht="18" customHeight="1">
      <c r="A20" s="251"/>
      <c r="B20" s="150"/>
      <c r="C20" s="159"/>
      <c r="D20" s="160"/>
      <c r="E20" s="161"/>
      <c r="F20" s="162"/>
      <c r="G20" s="162"/>
      <c r="H20" s="163"/>
      <c r="I20" s="1">
        <v>20</v>
      </c>
      <c r="J20" s="1" t="str">
        <f>Info!C92</f>
        <v>czerwono-szpak</v>
      </c>
      <c r="L20" s="114">
        <f t="shared" si="0"/>
        <v>0</v>
      </c>
      <c r="M20" s="114">
        <f t="shared" si="1"/>
        <v>0</v>
      </c>
    </row>
    <row r="21" spans="1:13" ht="18" customHeight="1">
      <c r="A21" s="241">
        <v>361</v>
      </c>
      <c r="B21" s="150"/>
      <c r="C21" s="159"/>
      <c r="D21" s="160"/>
      <c r="E21" s="161"/>
      <c r="F21" s="162"/>
      <c r="G21" s="162"/>
      <c r="H21" s="163"/>
      <c r="I21" s="1">
        <v>21</v>
      </c>
      <c r="J21" s="1" t="str">
        <f>Info!C93</f>
        <v>czer-szp-pstra</v>
      </c>
      <c r="L21" s="114">
        <f t="shared" si="0"/>
        <v>0</v>
      </c>
      <c r="M21" s="114">
        <f t="shared" si="1"/>
        <v>0</v>
      </c>
    </row>
    <row r="22" spans="1:13" ht="18" customHeight="1" thickBot="1">
      <c r="A22" s="242"/>
      <c r="B22" s="150"/>
      <c r="C22" s="159"/>
      <c r="D22" s="160"/>
      <c r="E22" s="161"/>
      <c r="F22" s="162"/>
      <c r="G22" s="162"/>
      <c r="H22" s="163"/>
      <c r="I22" s="1">
        <v>22</v>
      </c>
      <c r="J22" s="1" t="str">
        <f>Info!C94</f>
        <v>płowo-szpak</v>
      </c>
      <c r="L22" s="114">
        <f t="shared" si="0"/>
        <v>0</v>
      </c>
      <c r="M22" s="114">
        <f t="shared" si="1"/>
        <v>0</v>
      </c>
    </row>
    <row r="23" spans="1:13" ht="18" customHeight="1">
      <c r="A23" s="144" t="s">
        <v>104</v>
      </c>
      <c r="B23" s="150"/>
      <c r="C23" s="159"/>
      <c r="D23" s="160"/>
      <c r="E23" s="161"/>
      <c r="F23" s="162"/>
      <c r="G23" s="162"/>
      <c r="H23" s="163"/>
      <c r="I23" s="1">
        <v>23</v>
      </c>
      <c r="J23" s="1" t="str">
        <f>Info!C95</f>
        <v>pł-szpak-pstra</v>
      </c>
      <c r="L23" s="114">
        <f t="shared" si="0"/>
        <v>0</v>
      </c>
      <c r="M23" s="114">
        <f t="shared" si="1"/>
        <v>0</v>
      </c>
    </row>
    <row r="24" spans="1:13" ht="18" customHeight="1">
      <c r="A24" s="253" t="str">
        <f>Info!H1</f>
        <v>ZIELONA GÓRA</v>
      </c>
      <c r="B24" s="150"/>
      <c r="C24" s="159"/>
      <c r="D24" s="160"/>
      <c r="E24" s="161"/>
      <c r="F24" s="162"/>
      <c r="G24" s="162"/>
      <c r="H24" s="163"/>
      <c r="L24" s="114">
        <f t="shared" si="0"/>
        <v>0</v>
      </c>
      <c r="M24" s="114">
        <f t="shared" si="1"/>
        <v>0</v>
      </c>
    </row>
    <row r="25" spans="1:13" ht="18" customHeight="1" thickBot="1">
      <c r="A25" s="254"/>
      <c r="B25" s="150"/>
      <c r="C25" s="159"/>
      <c r="D25" s="160"/>
      <c r="E25" s="161"/>
      <c r="F25" s="164"/>
      <c r="G25" s="164"/>
      <c r="H25" s="165"/>
      <c r="L25" s="114">
        <f t="shared" si="0"/>
        <v>0</v>
      </c>
      <c r="M25" s="114">
        <f t="shared" si="1"/>
        <v>0</v>
      </c>
    </row>
    <row r="26" spans="1:8" ht="24" customHeight="1">
      <c r="A26" s="144" t="s">
        <v>105</v>
      </c>
      <c r="B26" s="259"/>
      <c r="C26" s="260"/>
      <c r="D26" s="260"/>
      <c r="E26" s="152"/>
      <c r="F26" s="257" t="s">
        <v>106</v>
      </c>
      <c r="G26" s="257"/>
      <c r="H26" s="258"/>
    </row>
    <row r="27" spans="1:8" ht="24" customHeight="1" thickBot="1">
      <c r="A27" s="151" t="s">
        <v>218</v>
      </c>
      <c r="B27" s="255"/>
      <c r="C27" s="256"/>
      <c r="D27" s="256"/>
      <c r="E27" s="153"/>
      <c r="F27" s="229">
        <f>SUM(E6:E12)</f>
        <v>994.77</v>
      </c>
      <c r="G27" s="229"/>
      <c r="H27" s="73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75"/>
      <c r="G29" s="75"/>
      <c r="H29" s="22"/>
    </row>
    <row r="30" spans="1:8" ht="12.75">
      <c r="A30" s="18"/>
      <c r="B30" s="18"/>
      <c r="C30" s="22"/>
      <c r="F30" s="75"/>
      <c r="G30" s="75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69B" sheet="1" objects="1" scenarios="1" selectLockedCells="1"/>
  <mergeCells count="15">
    <mergeCell ref="B27:D27"/>
    <mergeCell ref="F26:H26"/>
    <mergeCell ref="F27:G27"/>
    <mergeCell ref="B26:D26"/>
    <mergeCell ref="A19:A20"/>
    <mergeCell ref="A17:A18"/>
    <mergeCell ref="A21:A22"/>
    <mergeCell ref="A24:A25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2" dxfId="1" operator="between" stopIfTrue="1">
      <formula>1</formula>
      <formula>($F5+4)/5</formula>
    </cfRule>
    <cfRule type="cellIs" priority="13" dxfId="0" operator="greaterThan" stopIfTrue="1">
      <formula>($F5+4)/5</formula>
    </cfRule>
  </conditionalFormatting>
  <conditionalFormatting sqref="H6:H25">
    <cfRule type="cellIs" priority="14" dxfId="1" operator="greaterThanOrEqual" stopIfTrue="1">
      <formula>20</formula>
    </cfRule>
    <cfRule type="cellIs" priority="15" dxfId="0" operator="between" stopIfTrue="1">
      <formula>1</formula>
      <formula>19</formula>
    </cfRule>
  </conditionalFormatting>
  <conditionalFormatting sqref="E6:E25">
    <cfRule type="cellIs" priority="16" dxfId="1" operator="between" stopIfTrue="1">
      <formula>100</formula>
      <formula>1500</formula>
    </cfRule>
    <cfRule type="cellIs" priority="17" dxfId="0" operator="between" stopIfTrue="1">
      <formula>0.01</formula>
      <formula>99.99</formula>
    </cfRule>
    <cfRule type="cellIs" priority="18" dxfId="0" operator="greaterThan" stopIfTrue="1">
      <formula>1500</formula>
    </cfRule>
  </conditionalFormatting>
  <conditionalFormatting sqref="F6:F25">
    <cfRule type="cellIs" priority="19" dxfId="0" operator="between" stopIfTrue="1">
      <formula>1</formula>
      <formula>149</formula>
    </cfRule>
    <cfRule type="cellIs" priority="20" dxfId="1" operator="greaterThanOrEqual" stopIfTrue="1">
      <formula>150</formula>
    </cfRule>
  </conditionalFormatting>
  <conditionalFormatting sqref="E27">
    <cfRule type="cellIs" priority="21" dxfId="0" operator="equal" stopIfTrue="1">
      <formula>"MAŁO"</formula>
    </cfRule>
    <cfRule type="cellIs" priority="22" dxfId="1" operator="between" stopIfTrue="1">
      <formula>750</formula>
      <formula>15000</formula>
    </cfRule>
    <cfRule type="cellIs" priority="23" dxfId="0" operator="greaterThan" stopIfTrue="1">
      <formula>15000</formula>
    </cfRule>
  </conditionalFormatting>
  <conditionalFormatting sqref="B1:C2">
    <cfRule type="cellIs" priority="24" dxfId="1" operator="greaterThan" stopIfTrue="1">
      <formula>0</formula>
    </cfRule>
    <cfRule type="cellIs" priority="25" dxfId="21" operator="equal" stopIfTrue="1">
      <formula>0</formula>
    </cfRule>
  </conditionalFormatting>
  <conditionalFormatting sqref="C13:C25">
    <cfRule type="cellIs" priority="26" dxfId="1" operator="between" stopIfTrue="1">
      <formula>$M$2</formula>
      <formula>$M$3</formula>
    </cfRule>
    <cfRule type="cellIs" priority="27" dxfId="1" operator="between" stopIfTrue="1">
      <formula>$M$4</formula>
      <formula>$M$5</formula>
    </cfRule>
    <cfRule type="cellIs" priority="28" dxfId="0" operator="greaterThan" stopIfTrue="1">
      <formula>0</formula>
    </cfRule>
  </conditionalFormatting>
  <conditionalFormatting sqref="H1">
    <cfRule type="cellIs" priority="29" dxfId="0" operator="notEqual" stopIfTrue="1">
      <formula>0</formula>
    </cfRule>
    <cfRule type="cellIs" priority="30" dxfId="0" operator="equal" stopIfTrue="1">
      <formula>""</formula>
    </cfRule>
  </conditionalFormatting>
  <conditionalFormatting sqref="C6:C12">
    <cfRule type="cellIs" priority="31" dxfId="1" operator="between" stopIfTrue="1">
      <formula>$M$4</formula>
      <formula>$M$5</formula>
    </cfRule>
    <cfRule type="cellIs" priority="32" dxfId="0" operator="greaterThan" stopIfTrue="1">
      <formula>0</formula>
    </cfRule>
  </conditionalFormatting>
  <conditionalFormatting sqref="F27:G27">
    <cfRule type="cellIs" priority="33" dxfId="0" operator="between" stopIfTrue="1">
      <formula>0.01</formula>
      <formula>299.99</formula>
    </cfRule>
    <cfRule type="cellIs" priority="34" dxfId="1" operator="between" stopIfTrue="1">
      <formula>300</formula>
      <formula>2000</formula>
    </cfRule>
    <cfRule type="cellIs" priority="35" dxfId="0" operator="greaterThan" stopIfTrue="1">
      <formula>2000</formula>
    </cfRule>
  </conditionalFormatting>
  <conditionalFormatting sqref="G6:G9">
    <cfRule type="cellIs" priority="10" dxfId="1" operator="between" stopIfTrue="1">
      <formula>1</formula>
      <formula>($F6+4)/5</formula>
    </cfRule>
    <cfRule type="cellIs" priority="11" dxfId="0" operator="greaterThan" stopIfTrue="1">
      <formula>($F6+4)/5</formula>
    </cfRule>
  </conditionalFormatting>
  <conditionalFormatting sqref="H6:H9">
    <cfRule type="cellIs" priority="8" dxfId="1" operator="greaterThanOrEqual" stopIfTrue="1">
      <formula>20</formula>
    </cfRule>
    <cfRule type="cellIs" priority="9" dxfId="0" operator="between" stopIfTrue="1">
      <formula>1</formula>
      <formula>19</formula>
    </cfRule>
  </conditionalFormatting>
  <conditionalFormatting sqref="E6:E9">
    <cfRule type="cellIs" priority="5" dxfId="1" operator="between" stopIfTrue="1">
      <formula>100</formula>
      <formula>1500</formula>
    </cfRule>
    <cfRule type="cellIs" priority="6" dxfId="0" operator="between" stopIfTrue="1">
      <formula>0.01</formula>
      <formula>99.99</formula>
    </cfRule>
    <cfRule type="cellIs" priority="7" dxfId="0" operator="greaterThan" stopIfTrue="1">
      <formula>1500</formula>
    </cfRule>
  </conditionalFormatting>
  <conditionalFormatting sqref="F6:F9">
    <cfRule type="cellIs" priority="3" dxfId="0" operator="between" stopIfTrue="1">
      <formula>1</formula>
      <formula>149</formula>
    </cfRule>
    <cfRule type="cellIs" priority="4" dxfId="1" operator="greaterThanOrEqual" stopIfTrue="1">
      <formula>150</formula>
    </cfRule>
  </conditionalFormatting>
  <conditionalFormatting sqref="C6:C9">
    <cfRule type="cellIs" priority="1" dxfId="1" operator="between" stopIfTrue="1">
      <formula>$M$4</formula>
      <formula>$M$5</formula>
    </cfRule>
    <cfRule type="cellIs" priority="2" dxfId="0" operator="greaterThan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13"/>
  <dimension ref="A1:F21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6.7109375" style="30" customWidth="1"/>
    <col min="2" max="2" width="30.7109375" style="31" customWidth="1"/>
    <col min="3" max="3" width="21.7109375" style="32" customWidth="1"/>
    <col min="4" max="4" width="22.7109375" style="32" customWidth="1"/>
    <col min="5" max="5" width="3.7109375" style="33" customWidth="1"/>
    <col min="6" max="6" width="11.7109375" style="34" customWidth="1"/>
    <col min="7" max="16384" width="9.140625" style="31" customWidth="1"/>
  </cols>
  <sheetData>
    <row r="1" spans="1:6" s="29" customFormat="1" ht="21.75" customHeight="1">
      <c r="A1" s="263" t="s">
        <v>67</v>
      </c>
      <c r="B1" s="263"/>
      <c r="C1" s="26" t="str">
        <f>CONCATENATE(Info!G1,Info!H1)</f>
        <v>Okręgu PZHGP ZIELONA GÓRA</v>
      </c>
      <c r="D1" s="26"/>
      <c r="E1" s="27"/>
      <c r="F1" s="28"/>
    </row>
    <row r="2" ht="6" customHeight="1"/>
    <row r="3" spans="1:6" s="38" customFormat="1" ht="27.75" customHeight="1">
      <c r="A3" s="35" t="s">
        <v>61</v>
      </c>
      <c r="B3" s="36" t="s">
        <v>62</v>
      </c>
      <c r="C3" s="36" t="s">
        <v>63</v>
      </c>
      <c r="D3" s="36" t="s">
        <v>64</v>
      </c>
      <c r="E3" s="36" t="s">
        <v>65</v>
      </c>
      <c r="F3" s="37" t="s">
        <v>18</v>
      </c>
    </row>
    <row r="4" spans="1:6" s="44" customFormat="1" ht="19.5" customHeight="1">
      <c r="A4" s="39"/>
      <c r="B4" s="40" t="s">
        <v>219</v>
      </c>
      <c r="C4" s="41"/>
      <c r="D4" s="42" t="s">
        <v>66</v>
      </c>
      <c r="E4" s="43"/>
      <c r="F4" s="76">
        <f>SUM(F5:F9)</f>
        <v>15705.080000000002</v>
      </c>
    </row>
    <row r="5" spans="1:6" s="48" customFormat="1" ht="19.5" customHeight="1">
      <c r="A5" s="45"/>
      <c r="B5" s="46" t="str">
        <f>IF('ST-1-1'!$A$17="","",'ST-1-1'!$A$17)</f>
        <v>SKOWROŃSKI S.</v>
      </c>
      <c r="C5" s="46" t="str">
        <f>IF('ST-1-1'!$E$1="","",'ST-1-1'!$E$1)</f>
        <v>PL-0357-14-9923</v>
      </c>
      <c r="D5" s="46" t="str">
        <f>IF('ST-1-1'!$E$2="","",'ST-1-1'!$E$2)</f>
        <v>niebiesko-nakr.</v>
      </c>
      <c r="E5" s="47">
        <v>1</v>
      </c>
      <c r="F5" s="76">
        <f>'ST-1-1'!$F$27</f>
        <v>2738.9900000000002</v>
      </c>
    </row>
    <row r="6" spans="1:6" s="48" customFormat="1" ht="19.5" customHeight="1">
      <c r="A6" s="45"/>
      <c r="B6" s="46" t="str">
        <f>IF('ST-1-2'!$A$17="","",'ST-1-2'!$A$17)</f>
        <v>Dr Schwidde - Krasowski</v>
      </c>
      <c r="C6" s="46" t="str">
        <f>IF('ST-1-2'!$E$1="","",'ST-1-2'!$E$1)</f>
        <v>PL-0370-13-2933</v>
      </c>
      <c r="D6" s="46" t="str">
        <f>IF('ST-1-2'!$E$2="","",'ST-1-2'!$E$2)</f>
        <v>niebiesko-nakr.</v>
      </c>
      <c r="E6" s="47">
        <v>1</v>
      </c>
      <c r="F6" s="76">
        <f>'ST-1-2'!$F$27</f>
        <v>4917.339999999999</v>
      </c>
    </row>
    <row r="7" spans="1:6" s="48" customFormat="1" ht="19.5" customHeight="1">
      <c r="A7" s="45"/>
      <c r="B7" s="46" t="str">
        <f>IF('ST-1-3'!$A$17="","",'ST-1-3'!$A$17)</f>
        <v>E. i P. PIECZONKA</v>
      </c>
      <c r="C7" s="46" t="str">
        <f>IF('ST-1-3'!$E$1="","",'ST-1-3'!$E$1)</f>
        <v>PL-0360-14-6595</v>
      </c>
      <c r="D7" s="46" t="str">
        <f>IF('ST-1-3'!$E$2="","",'ST-1-3'!$E$2)</f>
        <v>niebieska</v>
      </c>
      <c r="E7" s="47">
        <v>1</v>
      </c>
      <c r="F7" s="76">
        <f>'ST-1-3'!$F$27</f>
        <v>2623.75</v>
      </c>
    </row>
    <row r="8" spans="1:6" s="48" customFormat="1" ht="19.5" customHeight="1">
      <c r="A8" s="45"/>
      <c r="B8" s="46" t="str">
        <f>IF('ST-1-4'!$A$17="","",'ST-1-4'!$A$17)</f>
        <v>SKOWROŃSKI S.</v>
      </c>
      <c r="C8" s="46" t="str">
        <f>IF('ST-1-4'!$E$1="","",'ST-1-4'!$E$1)</f>
        <v>PL-11-525514</v>
      </c>
      <c r="D8" s="46" t="str">
        <f>IF('ST-1-4'!$E$2="","",'ST-1-4'!$E$2)</f>
        <v>płowa</v>
      </c>
      <c r="E8" s="47">
        <v>1</v>
      </c>
      <c r="F8" s="76">
        <f>'ST-1-4'!$F$27</f>
        <v>2794.87</v>
      </c>
    </row>
    <row r="9" spans="1:6" s="48" customFormat="1" ht="19.5" customHeight="1">
      <c r="A9" s="45"/>
      <c r="B9" s="46" t="str">
        <f>IF('ST-1-5'!$A$17="","",'ST-1-5'!$A$17)</f>
        <v>ŁUSZCZYK K.</v>
      </c>
      <c r="C9" s="46" t="str">
        <f>IF('ST-1-5'!$E$1="","",'ST-1-5'!$E$1)</f>
        <v>PL-0368-13-1454</v>
      </c>
      <c r="D9" s="46" t="str">
        <f>IF('ST-1-5'!$E$2="","",'ST-1-5'!$E$2)</f>
        <v>niebiesko-pstra</v>
      </c>
      <c r="E9" s="47">
        <v>1</v>
      </c>
      <c r="F9" s="76">
        <f>'ST-1-5'!$F$27</f>
        <v>2630.13</v>
      </c>
    </row>
    <row r="10" spans="1:6" s="44" customFormat="1" ht="19.5" customHeight="1">
      <c r="A10" s="170"/>
      <c r="B10" s="171" t="s">
        <v>220</v>
      </c>
      <c r="C10" s="172"/>
      <c r="D10" s="173" t="s">
        <v>66</v>
      </c>
      <c r="E10" s="174"/>
      <c r="F10" s="169">
        <f>SUM(F11:F15)</f>
        <v>20077.710000000003</v>
      </c>
    </row>
    <row r="11" spans="1:6" s="48" customFormat="1" ht="19.5" customHeight="1">
      <c r="A11" s="45"/>
      <c r="B11" s="46" t="str">
        <f>IF('ST-0-1'!$A$17="","",'ST-0-1'!$A$17)</f>
        <v>Damian i Roland CZUBAK</v>
      </c>
      <c r="C11" s="46" t="str">
        <f>IF('ST-0-1'!$E$1="","",'ST-0-1'!$E$1)</f>
        <v>PL-0370-13-11152</v>
      </c>
      <c r="D11" s="46" t="str">
        <f>IF('ST-0-1'!$E$2="","",'ST-0-1'!$E$2)</f>
        <v>niebieska</v>
      </c>
      <c r="E11" s="47">
        <v>0</v>
      </c>
      <c r="F11" s="76">
        <f>'ST-0-1'!$F$27</f>
        <v>8122.59</v>
      </c>
    </row>
    <row r="12" spans="1:6" s="48" customFormat="1" ht="19.5" customHeight="1">
      <c r="A12" s="45"/>
      <c r="B12" s="46" t="str">
        <f>IF('ST-0-2'!$A$17="","",'ST-0-2'!$A$17)</f>
        <v>Krzysztof KRAKOWIAK</v>
      </c>
      <c r="C12" s="46" t="str">
        <f>IF('ST-0-2'!$E$1="","",'ST-0-2'!$E$1)</f>
        <v>PL-0370-13-9835</v>
      </c>
      <c r="D12" s="46" t="str">
        <f>IF('ST-0-2'!$E$2="","",'ST-0-2'!$E$2)</f>
        <v>niebieska</v>
      </c>
      <c r="E12" s="47">
        <v>0</v>
      </c>
      <c r="F12" s="76">
        <f>'ST-0-2'!$F$27</f>
        <v>3149.8299999999995</v>
      </c>
    </row>
    <row r="13" spans="1:6" s="48" customFormat="1" ht="19.5" customHeight="1">
      <c r="A13" s="45"/>
      <c r="B13" s="46" t="str">
        <f>IF('ST-0-3'!$A$17="","",'ST-0-3'!$A$17)</f>
        <v>KASPERCZAK ANDRZEJ</v>
      </c>
      <c r="C13" s="46" t="str">
        <f>IF('ST-0-3'!$E$1="","",'ST-0-3'!$E$1)</f>
        <v>PL-0361-12-84</v>
      </c>
      <c r="D13" s="46" t="str">
        <f>IF('ST-0-3'!$E$2="","",'ST-0-3'!$E$2)</f>
        <v>niebieska</v>
      </c>
      <c r="E13" s="47">
        <v>0</v>
      </c>
      <c r="F13" s="76">
        <f>'ST-0-3'!$F$27</f>
        <v>2638.99</v>
      </c>
    </row>
    <row r="14" spans="1:6" s="48" customFormat="1" ht="19.5" customHeight="1">
      <c r="A14" s="45"/>
      <c r="B14" s="46" t="str">
        <f>IF('ST-0-4'!$A$17="","",'ST-0-4'!$A$17)</f>
        <v>Agnieszka CHŁOPEK</v>
      </c>
      <c r="C14" s="46" t="str">
        <f>IF('ST-0-4'!$E$1="","",'ST-0-4'!$E$1)</f>
        <v>PL-0368-12-10308</v>
      </c>
      <c r="D14" s="46" t="str">
        <f>IF('ST-0-4'!$E$2="","",'ST-0-4'!$E$2)</f>
        <v>niebieska</v>
      </c>
      <c r="E14" s="47">
        <v>0</v>
      </c>
      <c r="F14" s="76">
        <f>'ST-0-4'!$F$27</f>
        <v>3385.4</v>
      </c>
    </row>
    <row r="15" spans="1:6" s="48" customFormat="1" ht="19.5" customHeight="1">
      <c r="A15" s="45"/>
      <c r="B15" s="46" t="str">
        <f>IF('ST-0-5'!$A$17="","",'ST-0-5'!$A$17)</f>
        <v>M. i S. BŁASZCZYK</v>
      </c>
      <c r="C15" s="46" t="str">
        <f>IF('ST-0-5'!$E$1="","",'ST-0-5'!$E$1)</f>
        <v>PL-0370-14-837</v>
      </c>
      <c r="D15" s="46" t="str">
        <f>IF('ST-0-5'!$E$2="","",'ST-0-5'!$E$2)</f>
        <v>Niebiesko-nakr.</v>
      </c>
      <c r="E15" s="47">
        <v>0</v>
      </c>
      <c r="F15" s="76">
        <f>'ST-0-5'!$F$27</f>
        <v>2780.9</v>
      </c>
    </row>
    <row r="16" spans="1:6" s="44" customFormat="1" ht="19.5" customHeight="1">
      <c r="A16" s="170"/>
      <c r="B16" s="175" t="s">
        <v>221</v>
      </c>
      <c r="C16" s="176"/>
      <c r="D16" s="177" t="s">
        <v>66</v>
      </c>
      <c r="E16" s="178"/>
      <c r="F16" s="169">
        <f>SUM(F17:F18)</f>
        <v>1425.6169999999997</v>
      </c>
    </row>
    <row r="17" spans="1:6" s="48" customFormat="1" ht="19.5" customHeight="1">
      <c r="A17" s="166"/>
      <c r="B17" s="167" t="str">
        <f>IF('STM-1-1'!$A$17="","",'STM-1-1'!$A$17)</f>
        <v>EUGENIUSZ KOŁA</v>
      </c>
      <c r="C17" s="167" t="str">
        <f>IF('STM-1-1'!$E$1="","",'STM-1-1'!$E$1)</f>
        <v>PL-0367-16-3517</v>
      </c>
      <c r="D17" s="167" t="str">
        <f>IF('STM-1-1'!$E$2="","",'STM-1-1'!$E$2)</f>
        <v>niebieska</v>
      </c>
      <c r="E17" s="168">
        <v>1</v>
      </c>
      <c r="F17" s="169">
        <f>'STM-1-1'!$F$27</f>
        <v>772.4399999999999</v>
      </c>
    </row>
    <row r="18" spans="1:6" s="48" customFormat="1" ht="19.5" customHeight="1">
      <c r="A18" s="45"/>
      <c r="B18" s="46" t="str">
        <f>IF('STM-1-2'!$A$17="","",'STM-1-2'!$A$17)</f>
        <v>DANIEL KAŁUŻNY</v>
      </c>
      <c r="C18" s="46" t="str">
        <f>IF('STM-1-2'!$E$1="","",'STM-1-2'!$E$1)</f>
        <v>PL-0216-16-10463</v>
      </c>
      <c r="D18" s="46" t="str">
        <f>IF('STM-1-2'!$E$2="","",'STM-1-2'!$E$2)</f>
        <v>nieb-nakr-pstra</v>
      </c>
      <c r="E18" s="47">
        <v>1</v>
      </c>
      <c r="F18" s="76">
        <f>'STM-1-2'!$F$27</f>
        <v>653.1769999999999</v>
      </c>
    </row>
    <row r="19" spans="1:6" s="44" customFormat="1" ht="19.5" customHeight="1">
      <c r="A19" s="39"/>
      <c r="B19" s="49" t="s">
        <v>222</v>
      </c>
      <c r="C19" s="50"/>
      <c r="D19" s="51" t="s">
        <v>66</v>
      </c>
      <c r="E19" s="52"/>
      <c r="F19" s="76">
        <f>SUM(F20:F21)</f>
        <v>2107.0069999999996</v>
      </c>
    </row>
    <row r="20" spans="1:6" s="48" customFormat="1" ht="19.5" customHeight="1">
      <c r="A20" s="166"/>
      <c r="B20" s="167" t="str">
        <f>IF('STM-0-1'!$A$17="","",'STM-0-1'!$A$17)</f>
        <v>DANIEL KAŁUŻNY</v>
      </c>
      <c r="C20" s="167" t="str">
        <f>IF('STM-0-1'!$E$1="","",'STM-0-1'!$E$1)</f>
        <v>PL-0206-16-5</v>
      </c>
      <c r="D20" s="167" t="str">
        <f>IF('STM-0-1'!$E$2="","",'STM-0-1'!$E$2)</f>
        <v>niebiesko-pstra</v>
      </c>
      <c r="E20" s="168">
        <v>0</v>
      </c>
      <c r="F20" s="169">
        <f>'STM-0-1'!$F$27</f>
        <v>1112.2369999999999</v>
      </c>
    </row>
    <row r="21" spans="1:6" s="48" customFormat="1" ht="19.5" customHeight="1">
      <c r="A21" s="45"/>
      <c r="B21" s="46" t="str">
        <f>IF('STM-0-2'!$A$17="","",'STM-0-2'!$A$17)</f>
        <v>Dr Schwidde - Krasowski</v>
      </c>
      <c r="C21" s="46" t="str">
        <f>IF('STM-0-2'!$E$1="","",'STM-0-2'!$E$1)</f>
        <v>PL-0361-16-4607</v>
      </c>
      <c r="D21" s="46" t="str">
        <f>IF('STM-0-2'!$E$2="","",'STM-0-2'!$E$2)</f>
        <v>nieb-nakr-pstra</v>
      </c>
      <c r="E21" s="47">
        <v>0</v>
      </c>
      <c r="F21" s="76">
        <f>'STM-0-2'!$F$27</f>
        <v>994.77</v>
      </c>
    </row>
  </sheetData>
  <sheetProtection password="C69B" sheet="1" objects="1" scenarios="1" selectLockedCells="1"/>
  <mergeCells count="1">
    <mergeCell ref="A1:B1"/>
  </mergeCells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4"/>
  <dimension ref="A1:O34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5" width="9.140625" style="1" customWidth="1"/>
    <col min="16" max="16384" width="9.140625" style="2" customWidth="1"/>
  </cols>
  <sheetData>
    <row r="1" spans="1:10" ht="31.5" customHeight="1">
      <c r="A1" s="221" t="s">
        <v>230</v>
      </c>
      <c r="B1" s="215"/>
      <c r="C1" s="216"/>
      <c r="D1" s="96" t="s">
        <v>94</v>
      </c>
      <c r="E1" s="219" t="s">
        <v>166</v>
      </c>
      <c r="F1" s="219"/>
      <c r="G1" s="220"/>
      <c r="H1" s="95">
        <v>1</v>
      </c>
      <c r="I1" s="1">
        <v>1</v>
      </c>
      <c r="J1" s="1" t="str">
        <f>Info!C73</f>
        <v>niebieska</v>
      </c>
    </row>
    <row r="2" spans="1:14" ht="15.75" customHeight="1" thickBot="1">
      <c r="A2" s="222"/>
      <c r="B2" s="217"/>
      <c r="C2" s="218"/>
      <c r="D2" s="24" t="s">
        <v>95</v>
      </c>
      <c r="E2" s="213" t="s">
        <v>60</v>
      </c>
      <c r="F2" s="213"/>
      <c r="G2" s="214"/>
      <c r="H2" s="91" t="s">
        <v>96</v>
      </c>
      <c r="I2" s="1">
        <v>2</v>
      </c>
      <c r="J2" s="1" t="str">
        <f>Info!C74</f>
        <v>niebiesko-nakr.</v>
      </c>
      <c r="M2" s="113">
        <f>Info!B68</f>
        <v>42095</v>
      </c>
      <c r="N2" s="114" t="s">
        <v>111</v>
      </c>
    </row>
    <row r="3" spans="1:14" ht="21.75" customHeight="1" thickBot="1">
      <c r="A3" s="222"/>
      <c r="B3" s="211" t="s">
        <v>209</v>
      </c>
      <c r="C3" s="212"/>
      <c r="D3" s="209" t="s">
        <v>97</v>
      </c>
      <c r="E3" s="209"/>
      <c r="F3" s="209"/>
      <c r="G3" s="209"/>
      <c r="H3" s="210"/>
      <c r="I3" s="1">
        <v>3</v>
      </c>
      <c r="J3" s="1" t="str">
        <f>Info!C75</f>
        <v>ciemno-nakrap.</v>
      </c>
      <c r="M3" s="113">
        <f>Info!B69</f>
        <v>42277</v>
      </c>
      <c r="N3" s="114" t="s">
        <v>110</v>
      </c>
    </row>
    <row r="4" spans="1:14" ht="31.5" customHeight="1">
      <c r="A4" s="222"/>
      <c r="B4" s="4" t="s">
        <v>98</v>
      </c>
      <c r="C4" s="5" t="s">
        <v>99</v>
      </c>
      <c r="D4" s="5" t="s">
        <v>100</v>
      </c>
      <c r="E4" s="6" t="s">
        <v>0</v>
      </c>
      <c r="F4" s="5" t="s">
        <v>101</v>
      </c>
      <c r="G4" s="5" t="s">
        <v>102</v>
      </c>
      <c r="H4" s="7" t="s">
        <v>103</v>
      </c>
      <c r="I4" s="1">
        <v>4</v>
      </c>
      <c r="J4" s="1" t="str">
        <f>Info!C76</f>
        <v>ciemna</v>
      </c>
      <c r="M4" s="113">
        <f>Info!B70</f>
        <v>42461</v>
      </c>
      <c r="N4" s="115" t="s">
        <v>112</v>
      </c>
    </row>
    <row r="5" spans="1:15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89</v>
      </c>
      <c r="F5" s="11" t="s">
        <v>16</v>
      </c>
      <c r="G5" s="11" t="s">
        <v>12</v>
      </c>
      <c r="H5" s="71" t="s">
        <v>11</v>
      </c>
      <c r="I5" s="1">
        <v>5</v>
      </c>
      <c r="J5" s="1" t="str">
        <f>Info!C77</f>
        <v>czarna</v>
      </c>
      <c r="K5" s="13"/>
      <c r="L5" s="13"/>
      <c r="M5" s="113">
        <f>Info!B71</f>
        <v>42643</v>
      </c>
      <c r="N5" s="114" t="s">
        <v>113</v>
      </c>
      <c r="O5" s="13"/>
    </row>
    <row r="6" spans="1:13" ht="18" customHeight="1">
      <c r="A6" s="15"/>
      <c r="B6" s="16" t="s">
        <v>1</v>
      </c>
      <c r="C6" s="100">
        <v>42121</v>
      </c>
      <c r="D6" s="101" t="s">
        <v>167</v>
      </c>
      <c r="E6" s="102">
        <v>137.44</v>
      </c>
      <c r="F6" s="103">
        <v>5333</v>
      </c>
      <c r="G6" s="103">
        <v>2</v>
      </c>
      <c r="H6" s="104">
        <v>132</v>
      </c>
      <c r="I6" s="1">
        <v>6</v>
      </c>
      <c r="J6" s="1" t="str">
        <f>Info!C78</f>
        <v>czerwono-nakr.</v>
      </c>
      <c r="L6" s="114">
        <f>IF(AND(C6&gt;=$M$2,C6&lt;=$M$3,E6&gt;=100,E6&lt;=1500,F6&gt;=150,H6&gt;=20),E6,0)</f>
        <v>137.44</v>
      </c>
      <c r="M6" s="114">
        <f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00">
        <v>42142</v>
      </c>
      <c r="D7" s="101" t="s">
        <v>119</v>
      </c>
      <c r="E7" s="102">
        <v>290.95</v>
      </c>
      <c r="F7" s="103">
        <v>5034</v>
      </c>
      <c r="G7" s="105">
        <v>930</v>
      </c>
      <c r="H7" s="104">
        <v>135</v>
      </c>
      <c r="I7" s="1">
        <v>7</v>
      </c>
      <c r="J7" s="1" t="str">
        <f>Info!C79</f>
        <v>czerwona</v>
      </c>
      <c r="L7" s="114">
        <f aca="true" t="shared" si="0" ref="L7:L25">IF(AND(C7&gt;=$M$2,C7&lt;=$M$3,E7&gt;=100,E7&lt;=1500,F7&gt;=150,H7&gt;=20),E7,0)</f>
        <v>290.95</v>
      </c>
      <c r="M7" s="114">
        <f aca="true" t="shared" si="1" ref="M7:M25">IF(AND(C7&gt;=$M$4,C7&lt;=$M$5,E7&gt;=100,E7&lt;=1500,F7&gt;=150,H7&gt;=20),E7,0)</f>
        <v>0</v>
      </c>
    </row>
    <row r="8" spans="1:13" ht="18" customHeight="1">
      <c r="A8" s="15"/>
      <c r="B8" s="17" t="s">
        <v>3</v>
      </c>
      <c r="C8" s="100">
        <v>42149</v>
      </c>
      <c r="D8" s="101" t="s">
        <v>120</v>
      </c>
      <c r="E8" s="102">
        <v>383.24</v>
      </c>
      <c r="F8" s="103">
        <v>4537</v>
      </c>
      <c r="G8" s="105">
        <v>55</v>
      </c>
      <c r="H8" s="104">
        <v>131</v>
      </c>
      <c r="I8" s="1">
        <v>8</v>
      </c>
      <c r="J8" s="1" t="str">
        <f>Info!C80</f>
        <v>płowa</v>
      </c>
      <c r="L8" s="114">
        <f t="shared" si="0"/>
        <v>383.24</v>
      </c>
      <c r="M8" s="114">
        <f t="shared" si="1"/>
        <v>0</v>
      </c>
    </row>
    <row r="9" spans="1:13" ht="18" customHeight="1">
      <c r="A9" s="15"/>
      <c r="B9" s="17" t="s">
        <v>4</v>
      </c>
      <c r="C9" s="100">
        <v>42156</v>
      </c>
      <c r="D9" s="101" t="s">
        <v>121</v>
      </c>
      <c r="E9" s="102">
        <v>576.81</v>
      </c>
      <c r="F9" s="103">
        <v>2683</v>
      </c>
      <c r="G9" s="105">
        <v>154</v>
      </c>
      <c r="H9" s="104">
        <v>125</v>
      </c>
      <c r="I9" s="1">
        <v>9</v>
      </c>
      <c r="J9" s="1" t="str">
        <f>Info!C81</f>
        <v>biała</v>
      </c>
      <c r="L9" s="114">
        <f t="shared" si="0"/>
        <v>576.81</v>
      </c>
      <c r="M9" s="114">
        <f t="shared" si="1"/>
        <v>0</v>
      </c>
    </row>
    <row r="10" spans="1:13" ht="18" customHeight="1">
      <c r="A10" s="3"/>
      <c r="B10" s="17" t="s">
        <v>5</v>
      </c>
      <c r="C10" s="100">
        <v>42183</v>
      </c>
      <c r="D10" s="101" t="s">
        <v>122</v>
      </c>
      <c r="E10" s="102">
        <v>576.81</v>
      </c>
      <c r="F10" s="103">
        <v>1785</v>
      </c>
      <c r="G10" s="105">
        <v>37</v>
      </c>
      <c r="H10" s="104">
        <v>109</v>
      </c>
      <c r="I10" s="1">
        <v>10</v>
      </c>
      <c r="J10" s="1" t="str">
        <f>Info!C82</f>
        <v>szpakowata</v>
      </c>
      <c r="L10" s="114">
        <f t="shared" si="0"/>
        <v>576.81</v>
      </c>
      <c r="M10" s="114">
        <f t="shared" si="1"/>
        <v>0</v>
      </c>
    </row>
    <row r="11" spans="1:13" ht="18" customHeight="1">
      <c r="A11" s="3"/>
      <c r="B11" s="17" t="s">
        <v>6</v>
      </c>
      <c r="C11" s="100">
        <v>42197</v>
      </c>
      <c r="D11" s="101" t="s">
        <v>168</v>
      </c>
      <c r="E11" s="102">
        <v>853.9</v>
      </c>
      <c r="F11" s="103">
        <v>3356</v>
      </c>
      <c r="G11" s="105">
        <v>35</v>
      </c>
      <c r="H11" s="104">
        <v>423</v>
      </c>
      <c r="I11" s="1">
        <v>11</v>
      </c>
      <c r="J11" s="1" t="str">
        <f>Info!C83</f>
        <v>niebiesko-pstra</v>
      </c>
      <c r="L11" s="114">
        <f t="shared" si="0"/>
        <v>853.9</v>
      </c>
      <c r="M11" s="114">
        <f t="shared" si="1"/>
        <v>0</v>
      </c>
    </row>
    <row r="12" spans="1:13" ht="18" customHeight="1">
      <c r="A12" s="141" t="s">
        <v>231</v>
      </c>
      <c r="B12" s="17" t="s">
        <v>7</v>
      </c>
      <c r="C12" s="100">
        <v>42211</v>
      </c>
      <c r="D12" s="101" t="s">
        <v>169</v>
      </c>
      <c r="E12" s="102">
        <v>853.9</v>
      </c>
      <c r="F12" s="103">
        <v>3169</v>
      </c>
      <c r="G12" s="105">
        <v>623</v>
      </c>
      <c r="H12" s="104">
        <v>389</v>
      </c>
      <c r="I12" s="1">
        <v>12</v>
      </c>
      <c r="J12" s="1" t="str">
        <f>Info!C84</f>
        <v>nieb-nakr-pstra</v>
      </c>
      <c r="L12" s="114">
        <f t="shared" si="0"/>
        <v>853.9</v>
      </c>
      <c r="M12" s="114">
        <f t="shared" si="1"/>
        <v>0</v>
      </c>
    </row>
    <row r="13" spans="1:13" ht="18" customHeight="1">
      <c r="A13" s="142" t="s">
        <v>233</v>
      </c>
      <c r="B13" s="17" t="s">
        <v>8</v>
      </c>
      <c r="C13" s="100">
        <v>42493</v>
      </c>
      <c r="D13" s="101" t="s">
        <v>123</v>
      </c>
      <c r="E13" s="102">
        <v>190.11</v>
      </c>
      <c r="F13" s="103">
        <v>5185</v>
      </c>
      <c r="G13" s="105">
        <v>300</v>
      </c>
      <c r="H13" s="104">
        <v>126</v>
      </c>
      <c r="I13" s="1">
        <v>13</v>
      </c>
      <c r="J13" s="1" t="str">
        <f>Info!C85</f>
        <v>ciem-nakr-pstra</v>
      </c>
      <c r="L13" s="114">
        <f t="shared" si="0"/>
        <v>0</v>
      </c>
      <c r="M13" s="114">
        <f t="shared" si="1"/>
        <v>190.11</v>
      </c>
    </row>
    <row r="14" spans="1:13" ht="18" customHeight="1" thickBot="1">
      <c r="A14" s="8" t="s">
        <v>232</v>
      </c>
      <c r="B14" s="17" t="s">
        <v>9</v>
      </c>
      <c r="C14" s="100">
        <v>42500</v>
      </c>
      <c r="D14" s="101" t="s">
        <v>119</v>
      </c>
      <c r="E14" s="102">
        <v>290.88</v>
      </c>
      <c r="F14" s="103">
        <v>5121</v>
      </c>
      <c r="G14" s="105">
        <v>24</v>
      </c>
      <c r="H14" s="104">
        <v>129</v>
      </c>
      <c r="I14" s="1">
        <v>14</v>
      </c>
      <c r="J14" s="1" t="str">
        <f>Info!C86</f>
        <v>ciemno-pstra</v>
      </c>
      <c r="L14" s="114">
        <f t="shared" si="0"/>
        <v>0</v>
      </c>
      <c r="M14" s="114">
        <f t="shared" si="1"/>
        <v>290.88</v>
      </c>
    </row>
    <row r="15" spans="1:13" ht="18" customHeight="1">
      <c r="A15" s="207" t="s">
        <v>210</v>
      </c>
      <c r="B15" s="17" t="s">
        <v>10</v>
      </c>
      <c r="C15" s="100">
        <v>42538</v>
      </c>
      <c r="D15" s="101" t="s">
        <v>124</v>
      </c>
      <c r="E15" s="102">
        <v>381.88</v>
      </c>
      <c r="F15" s="103">
        <v>4342</v>
      </c>
      <c r="G15" s="103">
        <v>83</v>
      </c>
      <c r="H15" s="104">
        <v>125</v>
      </c>
      <c r="I15" s="1">
        <v>15</v>
      </c>
      <c r="J15" s="1" t="str">
        <f>Info!C87</f>
        <v>czarno-pstra</v>
      </c>
      <c r="L15" s="114">
        <f t="shared" si="0"/>
        <v>0</v>
      </c>
      <c r="M15" s="114">
        <f t="shared" si="1"/>
        <v>381.88</v>
      </c>
    </row>
    <row r="16" spans="1:13" ht="18" customHeight="1">
      <c r="A16" s="208"/>
      <c r="B16" s="17" t="s">
        <v>17</v>
      </c>
      <c r="C16" s="100">
        <v>42545</v>
      </c>
      <c r="D16" s="106" t="s">
        <v>125</v>
      </c>
      <c r="E16" s="107">
        <v>431.27</v>
      </c>
      <c r="F16" s="105">
        <v>4095</v>
      </c>
      <c r="G16" s="105">
        <v>758</v>
      </c>
      <c r="H16" s="108">
        <v>124</v>
      </c>
      <c r="I16" s="1">
        <v>16</v>
      </c>
      <c r="J16" s="1" t="str">
        <f>Info!C88</f>
        <v>czer-nakr-pstra</v>
      </c>
      <c r="L16" s="114">
        <f t="shared" si="0"/>
        <v>0</v>
      </c>
      <c r="M16" s="114">
        <f t="shared" si="1"/>
        <v>431.27</v>
      </c>
    </row>
    <row r="17" spans="1:13" ht="18" customHeight="1">
      <c r="A17" s="233" t="s">
        <v>161</v>
      </c>
      <c r="B17" s="17" t="s">
        <v>80</v>
      </c>
      <c r="C17" s="100">
        <v>42558</v>
      </c>
      <c r="D17" s="101" t="s">
        <v>126</v>
      </c>
      <c r="E17" s="102">
        <v>358.96</v>
      </c>
      <c r="F17" s="103">
        <v>2888</v>
      </c>
      <c r="G17" s="103">
        <v>283</v>
      </c>
      <c r="H17" s="104">
        <v>117</v>
      </c>
      <c r="I17" s="1">
        <v>17</v>
      </c>
      <c r="J17" s="1" t="str">
        <f>Info!C89</f>
        <v>czerwono-pstra</v>
      </c>
      <c r="L17" s="114">
        <f t="shared" si="0"/>
        <v>0</v>
      </c>
      <c r="M17" s="114">
        <f t="shared" si="1"/>
        <v>358.96</v>
      </c>
    </row>
    <row r="18" spans="1:13" ht="18" customHeight="1" thickBot="1">
      <c r="A18" s="234"/>
      <c r="B18" s="17" t="s">
        <v>81</v>
      </c>
      <c r="C18" s="100"/>
      <c r="D18" s="101"/>
      <c r="E18" s="102"/>
      <c r="F18" s="103"/>
      <c r="G18" s="103"/>
      <c r="H18" s="104"/>
      <c r="I18" s="1">
        <v>18</v>
      </c>
      <c r="J18" s="1" t="str">
        <f>Info!C90</f>
        <v>płowo-pstra</v>
      </c>
      <c r="L18" s="114">
        <f t="shared" si="0"/>
        <v>0</v>
      </c>
      <c r="M18" s="114">
        <f t="shared" si="1"/>
        <v>0</v>
      </c>
    </row>
    <row r="19" spans="1:13" ht="18" customHeight="1">
      <c r="A19" s="207" t="s">
        <v>107</v>
      </c>
      <c r="B19" s="17" t="s">
        <v>82</v>
      </c>
      <c r="C19" s="100"/>
      <c r="D19" s="101"/>
      <c r="E19" s="102"/>
      <c r="F19" s="103"/>
      <c r="G19" s="103"/>
      <c r="H19" s="104"/>
      <c r="I19" s="1">
        <v>19</v>
      </c>
      <c r="J19" s="1" t="str">
        <f>Info!C91</f>
        <v>szpak-pstra</v>
      </c>
      <c r="L19" s="114">
        <f t="shared" si="0"/>
        <v>0</v>
      </c>
      <c r="M19" s="114">
        <f t="shared" si="1"/>
        <v>0</v>
      </c>
    </row>
    <row r="20" spans="1:13" ht="18" customHeight="1">
      <c r="A20" s="232"/>
      <c r="B20" s="17" t="s">
        <v>83</v>
      </c>
      <c r="C20" s="100"/>
      <c r="D20" s="101"/>
      <c r="E20" s="102"/>
      <c r="F20" s="103"/>
      <c r="G20" s="103"/>
      <c r="H20" s="104"/>
      <c r="I20" s="1">
        <v>20</v>
      </c>
      <c r="J20" s="1" t="str">
        <f>Info!C92</f>
        <v>czerwono-szpak</v>
      </c>
      <c r="L20" s="114">
        <f t="shared" si="0"/>
        <v>0</v>
      </c>
      <c r="M20" s="114">
        <f t="shared" si="1"/>
        <v>0</v>
      </c>
    </row>
    <row r="21" spans="1:13" ht="18" customHeight="1">
      <c r="A21" s="235" t="s">
        <v>212</v>
      </c>
      <c r="B21" s="17" t="s">
        <v>84</v>
      </c>
      <c r="C21" s="100"/>
      <c r="D21" s="101"/>
      <c r="E21" s="102"/>
      <c r="F21" s="103"/>
      <c r="G21" s="103"/>
      <c r="H21" s="104"/>
      <c r="I21" s="1">
        <v>21</v>
      </c>
      <c r="J21" s="1" t="str">
        <f>Info!C93</f>
        <v>czer-szp-pstra</v>
      </c>
      <c r="L21" s="114">
        <f t="shared" si="0"/>
        <v>0</v>
      </c>
      <c r="M21" s="114">
        <f t="shared" si="1"/>
        <v>0</v>
      </c>
    </row>
    <row r="22" spans="1:13" ht="18" customHeight="1" thickBot="1">
      <c r="A22" s="236"/>
      <c r="B22" s="17" t="s">
        <v>85</v>
      </c>
      <c r="C22" s="100"/>
      <c r="D22" s="101"/>
      <c r="E22" s="102"/>
      <c r="F22" s="103"/>
      <c r="G22" s="103"/>
      <c r="H22" s="104"/>
      <c r="I22" s="1">
        <v>22</v>
      </c>
      <c r="J22" s="1" t="str">
        <f>Info!C94</f>
        <v>płowo-szpak</v>
      </c>
      <c r="L22" s="114">
        <f t="shared" si="0"/>
        <v>0</v>
      </c>
      <c r="M22" s="114">
        <f t="shared" si="1"/>
        <v>0</v>
      </c>
    </row>
    <row r="23" spans="1:13" ht="18" customHeight="1">
      <c r="A23" s="92" t="s">
        <v>104</v>
      </c>
      <c r="B23" s="17" t="s">
        <v>86</v>
      </c>
      <c r="C23" s="100"/>
      <c r="D23" s="101"/>
      <c r="E23" s="102"/>
      <c r="F23" s="103"/>
      <c r="G23" s="103"/>
      <c r="H23" s="104"/>
      <c r="I23" s="1">
        <v>23</v>
      </c>
      <c r="J23" s="1" t="str">
        <f>Info!C95</f>
        <v>pł-szpak-pstra</v>
      </c>
      <c r="L23" s="114">
        <f t="shared" si="0"/>
        <v>0</v>
      </c>
      <c r="M23" s="114">
        <f t="shared" si="1"/>
        <v>0</v>
      </c>
    </row>
    <row r="24" spans="1:13" ht="18" customHeight="1">
      <c r="A24" s="237" t="s">
        <v>160</v>
      </c>
      <c r="B24" s="17" t="s">
        <v>87</v>
      </c>
      <c r="C24" s="100"/>
      <c r="D24" s="101"/>
      <c r="E24" s="102"/>
      <c r="F24" s="103"/>
      <c r="G24" s="103"/>
      <c r="H24" s="104"/>
      <c r="L24" s="114">
        <f t="shared" si="0"/>
        <v>0</v>
      </c>
      <c r="M24" s="114">
        <f t="shared" si="1"/>
        <v>0</v>
      </c>
    </row>
    <row r="25" spans="1:13" ht="18" customHeight="1" thickBot="1">
      <c r="A25" s="238"/>
      <c r="B25" s="25" t="s">
        <v>88</v>
      </c>
      <c r="C25" s="100"/>
      <c r="D25" s="109"/>
      <c r="E25" s="110"/>
      <c r="F25" s="111"/>
      <c r="G25" s="111"/>
      <c r="H25" s="112"/>
      <c r="L25" s="114">
        <f t="shared" si="0"/>
        <v>0</v>
      </c>
      <c r="M25" s="114">
        <f t="shared" si="1"/>
        <v>0</v>
      </c>
    </row>
    <row r="26" spans="1:8" ht="24" customHeight="1" thickBot="1">
      <c r="A26" s="92" t="s">
        <v>105</v>
      </c>
      <c r="B26" s="230" t="s">
        <v>223</v>
      </c>
      <c r="C26" s="231"/>
      <c r="D26" s="231"/>
      <c r="E26" s="74">
        <f>SUM(L6:L25)</f>
        <v>3673.05</v>
      </c>
      <c r="F26" s="225" t="s">
        <v>106</v>
      </c>
      <c r="G26" s="226"/>
      <c r="H26" s="227"/>
    </row>
    <row r="27" spans="1:8" ht="24" customHeight="1" thickBot="1">
      <c r="A27" s="94" t="s">
        <v>79</v>
      </c>
      <c r="B27" s="223" t="s">
        <v>234</v>
      </c>
      <c r="C27" s="224"/>
      <c r="D27" s="224"/>
      <c r="E27" s="72">
        <f>IF(OR(SUM(M6:M25)&gt;=750,SUM(M6:M25)=0),SUM(M6:M25),"MAŁO")</f>
        <v>1653.1</v>
      </c>
      <c r="F27" s="228">
        <f>IF(AND(E27&lt;&gt;"MAŁO",OR(SUM(L6:M25)&gt;=2500,SUM(L6:M25)=0)),SUM(L6:M25),"MAŁO")</f>
        <v>5326.150000000001</v>
      </c>
      <c r="G27" s="229"/>
      <c r="H27" s="73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E29" s="143"/>
      <c r="F29" s="75"/>
      <c r="G29" s="75"/>
      <c r="H29" s="22"/>
    </row>
    <row r="30" spans="1:8" ht="12.75">
      <c r="A30" s="18"/>
      <c r="B30" s="18"/>
      <c r="C30" s="22"/>
      <c r="F30" s="75"/>
      <c r="G30" s="75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69B" sheet="1" objects="1" scenarios="1" selectLockedCells="1"/>
  <mergeCells count="15">
    <mergeCell ref="B27:D27"/>
    <mergeCell ref="F26:H26"/>
    <mergeCell ref="F27:G27"/>
    <mergeCell ref="B26:D26"/>
    <mergeCell ref="A19:A20"/>
    <mergeCell ref="A17:A18"/>
    <mergeCell ref="A21:A22"/>
    <mergeCell ref="A24:A25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" dxfId="1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1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E6:E25">
    <cfRule type="cellIs" priority="5" dxfId="1" operator="between" stopIfTrue="1">
      <formula>100</formula>
      <formula>1500</formula>
    </cfRule>
    <cfRule type="cellIs" priority="6" dxfId="0" operator="between" stopIfTrue="1">
      <formula>0.01</formula>
      <formula>99.99</formula>
    </cfRule>
    <cfRule type="cellIs" priority="7" dxfId="0" operator="greaterThan" stopIfTrue="1">
      <formula>1500</formula>
    </cfRule>
  </conditionalFormatting>
  <conditionalFormatting sqref="F6:F25">
    <cfRule type="cellIs" priority="8" dxfId="0" operator="between" stopIfTrue="1">
      <formula>1</formula>
      <formula>149</formula>
    </cfRule>
    <cfRule type="cellIs" priority="9" dxfId="1" operator="greaterThanOrEqual" stopIfTrue="1">
      <formula>150</formula>
    </cfRule>
  </conditionalFormatting>
  <conditionalFormatting sqref="F27:G27">
    <cfRule type="cellIs" priority="10" dxfId="0" operator="between" stopIfTrue="1">
      <formula>0.01</formula>
      <formula>2499.99</formula>
    </cfRule>
    <cfRule type="cellIs" priority="11" dxfId="1" operator="between" stopIfTrue="1">
      <formula>2500</formula>
      <formula>15000</formula>
    </cfRule>
    <cfRule type="cellIs" priority="12" dxfId="0" operator="greaterThan" stopIfTrue="1">
      <formula>15000</formula>
    </cfRule>
  </conditionalFormatting>
  <conditionalFormatting sqref="E27">
    <cfRule type="cellIs" priority="13" dxfId="0" operator="equal" stopIfTrue="1">
      <formula>"MAŁO"</formula>
    </cfRule>
    <cfRule type="cellIs" priority="14" dxfId="1" operator="between" stopIfTrue="1">
      <formula>750</formula>
      <formula>15000</formula>
    </cfRule>
    <cfRule type="cellIs" priority="15" dxfId="0" operator="greaterThan" stopIfTrue="1">
      <formula>15000</formula>
    </cfRule>
  </conditionalFormatting>
  <conditionalFormatting sqref="B1:C2">
    <cfRule type="cellIs" priority="16" dxfId="1" operator="greaterThan" stopIfTrue="1">
      <formula>0</formula>
    </cfRule>
    <cfRule type="cellIs" priority="17" dxfId="21" operator="equal" stopIfTrue="1">
      <formula>0</formula>
    </cfRule>
  </conditionalFormatting>
  <conditionalFormatting sqref="C6:C25">
    <cfRule type="cellIs" priority="18" dxfId="1" operator="between" stopIfTrue="1">
      <formula>$M$2</formula>
      <formula>$M$3</formula>
    </cfRule>
    <cfRule type="cellIs" priority="19" dxfId="1" operator="between" stopIfTrue="1">
      <formula>$M$4</formula>
      <formula>$M$5</formula>
    </cfRule>
    <cfRule type="cellIs" priority="20" dxfId="0" operator="greaterThan" stopIfTrue="1">
      <formula>0</formula>
    </cfRule>
  </conditionalFormatting>
  <conditionalFormatting sqref="H1">
    <cfRule type="cellIs" priority="21" dxfId="0" operator="notEqual" stopIfTrue="1">
      <formula>1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P34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16" width="9.140625" style="1" customWidth="1"/>
    <col min="17" max="16384" width="9.140625" style="2" customWidth="1"/>
  </cols>
  <sheetData>
    <row r="1" spans="1:10" ht="31.5" customHeight="1">
      <c r="A1" s="221" t="str">
        <f>'Ex'!A1</f>
        <v>67. OGÓLNOPOLSKA
WYSTAWA
GOŁĘBI POCZTOWYCH</v>
      </c>
      <c r="B1" s="215">
        <f>Rep!A5</f>
        <v>0</v>
      </c>
      <c r="C1" s="216"/>
      <c r="D1" s="96" t="s">
        <v>94</v>
      </c>
      <c r="E1" s="245" t="s">
        <v>236</v>
      </c>
      <c r="F1" s="245"/>
      <c r="G1" s="246"/>
      <c r="H1" s="95">
        <v>1</v>
      </c>
      <c r="I1" s="1">
        <v>1</v>
      </c>
      <c r="J1" s="1" t="str">
        <f>Info!C73</f>
        <v>niebieska</v>
      </c>
    </row>
    <row r="2" spans="1:14" ht="15.75" customHeight="1" thickBot="1">
      <c r="A2" s="222"/>
      <c r="B2" s="217"/>
      <c r="C2" s="218"/>
      <c r="D2" s="24" t="s">
        <v>95</v>
      </c>
      <c r="E2" s="243" t="s">
        <v>170</v>
      </c>
      <c r="F2" s="243"/>
      <c r="G2" s="244"/>
      <c r="H2" s="91" t="s">
        <v>96</v>
      </c>
      <c r="I2" s="1">
        <v>2</v>
      </c>
      <c r="J2" s="1" t="str">
        <f>Info!C74</f>
        <v>niebiesko-nakr.</v>
      </c>
      <c r="M2" s="113">
        <f>Info!B68</f>
        <v>42095</v>
      </c>
      <c r="N2" s="114" t="s">
        <v>111</v>
      </c>
    </row>
    <row r="3" spans="1:14" ht="21.75" customHeight="1" thickBot="1">
      <c r="A3" s="222"/>
      <c r="B3" s="211" t="s">
        <v>209</v>
      </c>
      <c r="C3" s="212"/>
      <c r="D3" s="209" t="s">
        <v>97</v>
      </c>
      <c r="E3" s="209"/>
      <c r="F3" s="209"/>
      <c r="G3" s="209"/>
      <c r="H3" s="210"/>
      <c r="I3" s="1">
        <v>3</v>
      </c>
      <c r="J3" s="1" t="str">
        <f>Info!C75</f>
        <v>ciemno-nakrap.</v>
      </c>
      <c r="M3" s="113">
        <f>Info!B69</f>
        <v>42277</v>
      </c>
      <c r="N3" s="114" t="s">
        <v>110</v>
      </c>
    </row>
    <row r="4" spans="1:14" ht="31.5" customHeight="1">
      <c r="A4" s="222"/>
      <c r="B4" s="4" t="s">
        <v>98</v>
      </c>
      <c r="C4" s="5" t="s">
        <v>99</v>
      </c>
      <c r="D4" s="5" t="s">
        <v>100</v>
      </c>
      <c r="E4" s="6" t="s">
        <v>0</v>
      </c>
      <c r="F4" s="5" t="s">
        <v>101</v>
      </c>
      <c r="G4" s="5" t="s">
        <v>102</v>
      </c>
      <c r="H4" s="7" t="s">
        <v>103</v>
      </c>
      <c r="I4" s="1">
        <v>4</v>
      </c>
      <c r="J4" s="1" t="str">
        <f>Info!C76</f>
        <v>ciemna</v>
      </c>
      <c r="M4" s="113">
        <f>Info!B70</f>
        <v>42461</v>
      </c>
      <c r="N4" s="115" t="s">
        <v>112</v>
      </c>
    </row>
    <row r="5" spans="1:16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89</v>
      </c>
      <c r="F5" s="11" t="s">
        <v>16</v>
      </c>
      <c r="G5" s="11" t="s">
        <v>12</v>
      </c>
      <c r="H5" s="71" t="s">
        <v>11</v>
      </c>
      <c r="I5" s="1">
        <v>5</v>
      </c>
      <c r="J5" s="1" t="str">
        <f>Info!C77</f>
        <v>czarna</v>
      </c>
      <c r="K5" s="13"/>
      <c r="L5" s="13"/>
      <c r="M5" s="113">
        <f>Info!B71</f>
        <v>42643</v>
      </c>
      <c r="N5" s="114" t="s">
        <v>113</v>
      </c>
      <c r="O5" s="13"/>
      <c r="P5" s="13"/>
    </row>
    <row r="6" spans="1:13" ht="18" customHeight="1">
      <c r="A6" s="15"/>
      <c r="B6" s="16" t="s">
        <v>1</v>
      </c>
      <c r="C6" s="93">
        <v>42140</v>
      </c>
      <c r="D6" s="79" t="s">
        <v>237</v>
      </c>
      <c r="E6" s="81">
        <v>273.75</v>
      </c>
      <c r="F6" s="82">
        <v>731</v>
      </c>
      <c r="G6" s="82">
        <v>88</v>
      </c>
      <c r="H6" s="83">
        <v>20</v>
      </c>
      <c r="I6" s="1">
        <v>6</v>
      </c>
      <c r="J6" s="1" t="str">
        <f>Info!C78</f>
        <v>czerwono-nakr.</v>
      </c>
      <c r="L6" s="114">
        <f>IF(AND(C6&gt;=$M$2,C6&lt;=$M$3,E6&gt;=100,E6&lt;=1500,F6&gt;=150,H6&gt;=20),E6,0)</f>
        <v>273.75</v>
      </c>
      <c r="M6" s="114">
        <f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93">
        <v>42138</v>
      </c>
      <c r="D7" s="79" t="s">
        <v>238</v>
      </c>
      <c r="E7" s="81">
        <v>319.31</v>
      </c>
      <c r="F7" s="82">
        <v>394</v>
      </c>
      <c r="G7" s="84">
        <v>8</v>
      </c>
      <c r="H7" s="83">
        <v>20</v>
      </c>
      <c r="I7" s="1">
        <v>7</v>
      </c>
      <c r="J7" s="1" t="str">
        <f>Info!C79</f>
        <v>czerwona</v>
      </c>
      <c r="L7" s="114">
        <f aca="true" t="shared" si="0" ref="L7:L25">IF(AND(C7&gt;=$M$2,C7&lt;=$M$3,E7&gt;=100,E7&lt;=1500,F7&gt;=150,H7&gt;=20),E7,0)</f>
        <v>319.31</v>
      </c>
      <c r="M7" s="114">
        <f aca="true" t="shared" si="1" ref="M7:M25">IF(AND(C7&gt;=$M$4,C7&lt;=$M$5,E7&gt;=100,E7&lt;=1500,F7&gt;=150,H7&gt;=20),E7,0)</f>
        <v>0</v>
      </c>
    </row>
    <row r="8" spans="1:13" ht="18" customHeight="1">
      <c r="A8" s="15"/>
      <c r="B8" s="17" t="s">
        <v>3</v>
      </c>
      <c r="C8" s="93">
        <v>42145</v>
      </c>
      <c r="D8" s="79" t="s">
        <v>239</v>
      </c>
      <c r="E8" s="81">
        <v>502.79</v>
      </c>
      <c r="F8" s="82">
        <v>399</v>
      </c>
      <c r="G8" s="84">
        <v>10</v>
      </c>
      <c r="H8" s="83">
        <v>20</v>
      </c>
      <c r="I8" s="1">
        <v>8</v>
      </c>
      <c r="J8" s="1" t="str">
        <f>Info!C80</f>
        <v>płowa</v>
      </c>
      <c r="L8" s="114">
        <f t="shared" si="0"/>
        <v>502.79</v>
      </c>
      <c r="M8" s="114">
        <f t="shared" si="1"/>
        <v>0</v>
      </c>
    </row>
    <row r="9" spans="1:13" ht="18" customHeight="1">
      <c r="A9" s="15"/>
      <c r="B9" s="17" t="s">
        <v>4</v>
      </c>
      <c r="C9" s="93">
        <v>42512</v>
      </c>
      <c r="D9" s="79" t="s">
        <v>240</v>
      </c>
      <c r="E9" s="81">
        <v>312.4</v>
      </c>
      <c r="F9" s="82">
        <v>736</v>
      </c>
      <c r="G9" s="84">
        <v>141</v>
      </c>
      <c r="H9" s="83">
        <v>22</v>
      </c>
      <c r="I9" s="1">
        <v>9</v>
      </c>
      <c r="J9" s="1" t="str">
        <f>Info!C81</f>
        <v>biała</v>
      </c>
      <c r="L9" s="114">
        <f t="shared" si="0"/>
        <v>0</v>
      </c>
      <c r="M9" s="114">
        <f t="shared" si="1"/>
        <v>312.4</v>
      </c>
    </row>
    <row r="10" spans="1:13" ht="18" customHeight="1">
      <c r="A10" s="3"/>
      <c r="B10" s="17" t="s">
        <v>5</v>
      </c>
      <c r="C10" s="93">
        <v>42526</v>
      </c>
      <c r="D10" s="79" t="s">
        <v>241</v>
      </c>
      <c r="E10" s="81">
        <v>509.17</v>
      </c>
      <c r="F10" s="82">
        <v>411</v>
      </c>
      <c r="G10" s="84">
        <v>41</v>
      </c>
      <c r="H10" s="83">
        <v>21</v>
      </c>
      <c r="I10" s="1">
        <v>10</v>
      </c>
      <c r="J10" s="1" t="str">
        <f>Info!C82</f>
        <v>szpakowata</v>
      </c>
      <c r="L10" s="114">
        <f t="shared" si="0"/>
        <v>0</v>
      </c>
      <c r="M10" s="114">
        <f t="shared" si="1"/>
        <v>509.17</v>
      </c>
    </row>
    <row r="11" spans="1:13" ht="18" customHeight="1">
      <c r="A11" s="3"/>
      <c r="B11" s="17" t="s">
        <v>6</v>
      </c>
      <c r="C11" s="93">
        <v>42560</v>
      </c>
      <c r="D11" s="79" t="s">
        <v>242</v>
      </c>
      <c r="E11" s="81">
        <v>312.4</v>
      </c>
      <c r="F11" s="82">
        <v>446</v>
      </c>
      <c r="G11" s="84">
        <v>20</v>
      </c>
      <c r="H11" s="83">
        <v>20</v>
      </c>
      <c r="I11" s="1">
        <v>11</v>
      </c>
      <c r="J11" s="1" t="str">
        <f>Info!C83</f>
        <v>niebiesko-pstra</v>
      </c>
      <c r="L11" s="114">
        <f t="shared" si="0"/>
        <v>0</v>
      </c>
      <c r="M11" s="114">
        <f t="shared" si="1"/>
        <v>312.4</v>
      </c>
    </row>
    <row r="12" spans="1:13" ht="18" customHeight="1">
      <c r="A12" s="141" t="str">
        <f>'Ex'!A12</f>
        <v>TARGI KIELCE</v>
      </c>
      <c r="B12" s="17" t="s">
        <v>7</v>
      </c>
      <c r="C12" s="93">
        <v>42575</v>
      </c>
      <c r="D12" s="79" t="s">
        <v>243</v>
      </c>
      <c r="E12" s="81">
        <v>509.17</v>
      </c>
      <c r="F12" s="82">
        <v>360</v>
      </c>
      <c r="G12" s="84">
        <v>6</v>
      </c>
      <c r="H12" s="83">
        <v>22</v>
      </c>
      <c r="I12" s="1">
        <v>12</v>
      </c>
      <c r="J12" s="1" t="str">
        <f>Info!C84</f>
        <v>nieb-nakr-pstra</v>
      </c>
      <c r="L12" s="114">
        <f t="shared" si="0"/>
        <v>0</v>
      </c>
      <c r="M12" s="114">
        <f t="shared" si="1"/>
        <v>509.17</v>
      </c>
    </row>
    <row r="13" spans="1:13" ht="18" customHeight="1">
      <c r="A13" s="141" t="str">
        <f>'Ex'!A13</f>
        <v>13 - 15 styczeń 2017 roku</v>
      </c>
      <c r="B13" s="17" t="s">
        <v>8</v>
      </c>
      <c r="C13" s="93"/>
      <c r="D13" s="79"/>
      <c r="E13" s="81"/>
      <c r="F13" s="82"/>
      <c r="G13" s="84"/>
      <c r="H13" s="83"/>
      <c r="I13" s="1">
        <v>13</v>
      </c>
      <c r="J13" s="1" t="str">
        <f>Info!C85</f>
        <v>ciem-nakr-pstra</v>
      </c>
      <c r="L13" s="114">
        <f t="shared" si="0"/>
        <v>0</v>
      </c>
      <c r="M13" s="114">
        <f t="shared" si="1"/>
        <v>0</v>
      </c>
    </row>
    <row r="14" spans="1:13" ht="18" customHeight="1" thickBot="1">
      <c r="A14" s="141" t="str">
        <f>'Ex'!A14</f>
        <v> </v>
      </c>
      <c r="B14" s="17" t="s">
        <v>9</v>
      </c>
      <c r="C14" s="93"/>
      <c r="D14" s="79"/>
      <c r="E14" s="81"/>
      <c r="F14" s="82"/>
      <c r="G14" s="82"/>
      <c r="H14" s="83"/>
      <c r="I14" s="1">
        <v>14</v>
      </c>
      <c r="J14" s="1" t="str">
        <f>Info!C86</f>
        <v>ciemno-pstra</v>
      </c>
      <c r="L14" s="114">
        <f t="shared" si="0"/>
        <v>0</v>
      </c>
      <c r="M14" s="114">
        <f t="shared" si="1"/>
        <v>0</v>
      </c>
    </row>
    <row r="15" spans="1:13" ht="18" customHeight="1">
      <c r="A15" s="207" t="s">
        <v>210</v>
      </c>
      <c r="B15" s="17" t="s">
        <v>10</v>
      </c>
      <c r="C15" s="93"/>
      <c r="D15" s="79"/>
      <c r="E15" s="81"/>
      <c r="F15" s="82"/>
      <c r="G15" s="84"/>
      <c r="H15" s="83"/>
      <c r="I15" s="1">
        <v>15</v>
      </c>
      <c r="J15" s="1" t="str">
        <f>Info!C87</f>
        <v>czarno-pstra</v>
      </c>
      <c r="L15" s="114">
        <f t="shared" si="0"/>
        <v>0</v>
      </c>
      <c r="M15" s="114">
        <f t="shared" si="1"/>
        <v>0</v>
      </c>
    </row>
    <row r="16" spans="1:13" ht="18" customHeight="1">
      <c r="A16" s="208"/>
      <c r="B16" s="17" t="s">
        <v>17</v>
      </c>
      <c r="C16" s="93"/>
      <c r="D16" s="79"/>
      <c r="E16" s="81"/>
      <c r="F16" s="82"/>
      <c r="G16" s="84"/>
      <c r="H16" s="83"/>
      <c r="I16" s="1">
        <v>16</v>
      </c>
      <c r="J16" s="1" t="str">
        <f>Info!C88</f>
        <v>czer-nakr-pstra</v>
      </c>
      <c r="L16" s="114">
        <f t="shared" si="0"/>
        <v>0</v>
      </c>
      <c r="M16" s="114">
        <f t="shared" si="1"/>
        <v>0</v>
      </c>
    </row>
    <row r="17" spans="1:13" ht="18" customHeight="1">
      <c r="A17" s="239" t="s">
        <v>244</v>
      </c>
      <c r="B17" s="17" t="s">
        <v>80</v>
      </c>
      <c r="C17" s="93"/>
      <c r="D17" s="79"/>
      <c r="E17" s="81"/>
      <c r="F17" s="82"/>
      <c r="G17" s="84"/>
      <c r="H17" s="83"/>
      <c r="I17" s="1">
        <v>17</v>
      </c>
      <c r="J17" s="1" t="str">
        <f>Info!C89</f>
        <v>czerwono-pstra</v>
      </c>
      <c r="L17" s="114">
        <f t="shared" si="0"/>
        <v>0</v>
      </c>
      <c r="M17" s="114">
        <f t="shared" si="1"/>
        <v>0</v>
      </c>
    </row>
    <row r="18" spans="1:13" ht="18" customHeight="1" thickBot="1">
      <c r="A18" s="240"/>
      <c r="B18" s="17" t="s">
        <v>81</v>
      </c>
      <c r="C18" s="93"/>
      <c r="D18" s="79"/>
      <c r="E18" s="81"/>
      <c r="F18" s="82"/>
      <c r="G18" s="82"/>
      <c r="H18" s="83"/>
      <c r="I18" s="1">
        <v>18</v>
      </c>
      <c r="J18" s="1" t="str">
        <f>Info!C90</f>
        <v>płowo-pstra</v>
      </c>
      <c r="L18" s="114">
        <f t="shared" si="0"/>
        <v>0</v>
      </c>
      <c r="M18" s="114">
        <f t="shared" si="1"/>
        <v>0</v>
      </c>
    </row>
    <row r="19" spans="1:13" ht="18" customHeight="1">
      <c r="A19" s="207" t="s">
        <v>107</v>
      </c>
      <c r="B19" s="17" t="s">
        <v>82</v>
      </c>
      <c r="C19" s="93"/>
      <c r="D19" s="79"/>
      <c r="E19" s="81"/>
      <c r="F19" s="82"/>
      <c r="G19" s="84"/>
      <c r="H19" s="83"/>
      <c r="I19" s="1">
        <v>19</v>
      </c>
      <c r="J19" s="1" t="str">
        <f>Info!C91</f>
        <v>szpak-pstra</v>
      </c>
      <c r="L19" s="114">
        <f t="shared" si="0"/>
        <v>0</v>
      </c>
      <c r="M19" s="114">
        <f t="shared" si="1"/>
        <v>0</v>
      </c>
    </row>
    <row r="20" spans="1:13" ht="18" customHeight="1">
      <c r="A20" s="232"/>
      <c r="B20" s="17" t="s">
        <v>83</v>
      </c>
      <c r="C20" s="93"/>
      <c r="D20" s="79"/>
      <c r="E20" s="81"/>
      <c r="F20" s="82"/>
      <c r="G20" s="84"/>
      <c r="H20" s="83"/>
      <c r="I20" s="1">
        <v>20</v>
      </c>
      <c r="J20" s="1" t="str">
        <f>Info!C92</f>
        <v>czerwono-szpak</v>
      </c>
      <c r="L20" s="114">
        <f t="shared" si="0"/>
        <v>0</v>
      </c>
      <c r="M20" s="114">
        <f t="shared" si="1"/>
        <v>0</v>
      </c>
    </row>
    <row r="21" spans="1:13" ht="18" customHeight="1">
      <c r="A21" s="241">
        <v>357</v>
      </c>
      <c r="B21" s="17" t="s">
        <v>84</v>
      </c>
      <c r="C21" s="93"/>
      <c r="D21" s="79"/>
      <c r="E21" s="81"/>
      <c r="F21" s="82"/>
      <c r="G21" s="84"/>
      <c r="H21" s="83"/>
      <c r="I21" s="1">
        <v>21</v>
      </c>
      <c r="J21" s="1" t="str">
        <f>Info!C93</f>
        <v>czer-szp-pstra</v>
      </c>
      <c r="L21" s="114">
        <f t="shared" si="0"/>
        <v>0</v>
      </c>
      <c r="M21" s="114">
        <f t="shared" si="1"/>
        <v>0</v>
      </c>
    </row>
    <row r="22" spans="1:13" ht="18" customHeight="1" thickBot="1">
      <c r="A22" s="242"/>
      <c r="B22" s="17" t="s">
        <v>85</v>
      </c>
      <c r="C22" s="93"/>
      <c r="D22" s="79"/>
      <c r="E22" s="81"/>
      <c r="F22" s="82"/>
      <c r="G22" s="82"/>
      <c r="H22" s="83"/>
      <c r="I22" s="1">
        <v>22</v>
      </c>
      <c r="J22" s="1" t="str">
        <f>Info!C94</f>
        <v>płowo-szpak</v>
      </c>
      <c r="L22" s="114">
        <f t="shared" si="0"/>
        <v>0</v>
      </c>
      <c r="M22" s="114">
        <f t="shared" si="1"/>
        <v>0</v>
      </c>
    </row>
    <row r="23" spans="1:13" ht="18" customHeight="1">
      <c r="A23" s="92" t="s">
        <v>104</v>
      </c>
      <c r="B23" s="17" t="s">
        <v>86</v>
      </c>
      <c r="C23" s="93"/>
      <c r="D23" s="79"/>
      <c r="E23" s="81"/>
      <c r="F23" s="82"/>
      <c r="G23" s="82"/>
      <c r="H23" s="83"/>
      <c r="I23" s="1">
        <v>23</v>
      </c>
      <c r="J23" s="1" t="str">
        <f>Info!C95</f>
        <v>pł-szpak-pstra</v>
      </c>
      <c r="L23" s="114">
        <f t="shared" si="0"/>
        <v>0</v>
      </c>
      <c r="M23" s="114">
        <f t="shared" si="1"/>
        <v>0</v>
      </c>
    </row>
    <row r="24" spans="1:13" ht="18" customHeight="1">
      <c r="A24" s="237" t="str">
        <f>Info!H1</f>
        <v>ZIELONA GÓRA</v>
      </c>
      <c r="B24" s="17" t="s">
        <v>87</v>
      </c>
      <c r="C24" s="93"/>
      <c r="D24" s="79"/>
      <c r="E24" s="81"/>
      <c r="F24" s="82"/>
      <c r="G24" s="82"/>
      <c r="H24" s="83"/>
      <c r="L24" s="114">
        <f t="shared" si="0"/>
        <v>0</v>
      </c>
      <c r="M24" s="114">
        <f t="shared" si="1"/>
        <v>0</v>
      </c>
    </row>
    <row r="25" spans="1:13" ht="18" customHeight="1" thickBot="1">
      <c r="A25" s="238"/>
      <c r="B25" s="25" t="s">
        <v>88</v>
      </c>
      <c r="C25" s="93"/>
      <c r="D25" s="87"/>
      <c r="E25" s="88"/>
      <c r="F25" s="89"/>
      <c r="G25" s="89"/>
      <c r="H25" s="90"/>
      <c r="L25" s="114">
        <f t="shared" si="0"/>
        <v>0</v>
      </c>
      <c r="M25" s="114">
        <f t="shared" si="1"/>
        <v>0</v>
      </c>
    </row>
    <row r="26" spans="1:8" ht="24" customHeight="1" thickBot="1">
      <c r="A26" s="92" t="s">
        <v>105</v>
      </c>
      <c r="B26" s="230" t="str">
        <f>'Ex'!B26</f>
        <v>Kkm za 2015 rok </v>
      </c>
      <c r="C26" s="231"/>
      <c r="D26" s="231"/>
      <c r="E26" s="74">
        <f>SUM(L6:L25)</f>
        <v>1095.85</v>
      </c>
      <c r="F26" s="225" t="s">
        <v>106</v>
      </c>
      <c r="G26" s="226"/>
      <c r="H26" s="227"/>
    </row>
    <row r="27" spans="1:8" ht="24" customHeight="1" thickBot="1">
      <c r="A27" s="94" t="s">
        <v>147</v>
      </c>
      <c r="B27" s="230" t="str">
        <f>'Ex'!B27</f>
        <v>Kkm za 2016 rok </v>
      </c>
      <c r="C27" s="231"/>
      <c r="D27" s="231"/>
      <c r="E27" s="72">
        <f>IF(OR(SUM(M6:M25)&gt;=750,SUM(M6:M25)=0),SUM(M6:M25),"MAŁO")</f>
        <v>1643.1399999999999</v>
      </c>
      <c r="F27" s="228">
        <f>IF(AND(E27&lt;&gt;"MAŁO",OR(SUM(L6:M25)&gt;=2500,SUM(L6:M25)=0)),SUM(L6:M25),"MAŁO")</f>
        <v>2738.9900000000002</v>
      </c>
      <c r="G27" s="229"/>
      <c r="H27" s="73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75"/>
      <c r="G29" s="75"/>
      <c r="H29" s="22"/>
    </row>
    <row r="30" spans="1:8" ht="12.75">
      <c r="A30" s="18"/>
      <c r="B30" s="18"/>
      <c r="C30" s="22"/>
      <c r="F30" s="75"/>
      <c r="G30" s="75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69B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A19:A20"/>
    <mergeCell ref="A17:A18"/>
    <mergeCell ref="A21:A22"/>
    <mergeCell ref="A24:A25"/>
    <mergeCell ref="B27:D27"/>
    <mergeCell ref="F26:H26"/>
    <mergeCell ref="F27:G27"/>
    <mergeCell ref="B26:D26"/>
  </mergeCells>
  <conditionalFormatting sqref="G5:G25">
    <cfRule type="cellIs" priority="13" dxfId="1" operator="between" stopIfTrue="1">
      <formula>1</formula>
      <formula>($F5+4)/5</formula>
    </cfRule>
    <cfRule type="cellIs" priority="14" dxfId="0" operator="greaterThan" stopIfTrue="1">
      <formula>($F5+4)/5</formula>
    </cfRule>
  </conditionalFormatting>
  <conditionalFormatting sqref="H6:H25">
    <cfRule type="cellIs" priority="15" dxfId="1" operator="greaterThanOrEqual" stopIfTrue="1">
      <formula>20</formula>
    </cfRule>
    <cfRule type="cellIs" priority="16" dxfId="0" operator="between" stopIfTrue="1">
      <formula>1</formula>
      <formula>19</formula>
    </cfRule>
  </conditionalFormatting>
  <conditionalFormatting sqref="E6:E25">
    <cfRule type="cellIs" priority="17" dxfId="1" operator="between" stopIfTrue="1">
      <formula>100</formula>
      <formula>1500</formula>
    </cfRule>
    <cfRule type="cellIs" priority="18" dxfId="0" operator="between" stopIfTrue="1">
      <formula>0.01</formula>
      <formula>99.99</formula>
    </cfRule>
    <cfRule type="cellIs" priority="19" dxfId="0" operator="greaterThan" stopIfTrue="1">
      <formula>1500</formula>
    </cfRule>
  </conditionalFormatting>
  <conditionalFormatting sqref="F6:F25">
    <cfRule type="cellIs" priority="20" dxfId="0" operator="between" stopIfTrue="1">
      <formula>1</formula>
      <formula>149</formula>
    </cfRule>
    <cfRule type="cellIs" priority="21" dxfId="1" operator="greaterThanOrEqual" stopIfTrue="1">
      <formula>150</formula>
    </cfRule>
  </conditionalFormatting>
  <conditionalFormatting sqref="F27:G27">
    <cfRule type="cellIs" priority="25" dxfId="0" operator="between" stopIfTrue="1">
      <formula>0.01</formula>
      <formula>2499.99</formula>
    </cfRule>
    <cfRule type="cellIs" priority="26" dxfId="1" operator="between" stopIfTrue="1">
      <formula>2500</formula>
      <formula>15000</formula>
    </cfRule>
    <cfRule type="cellIs" priority="27" dxfId="0" operator="greaterThan" stopIfTrue="1">
      <formula>15000</formula>
    </cfRule>
  </conditionalFormatting>
  <conditionalFormatting sqref="E27">
    <cfRule type="cellIs" priority="28" dxfId="0" operator="equal" stopIfTrue="1">
      <formula>"MAŁO"</formula>
    </cfRule>
    <cfRule type="cellIs" priority="29" dxfId="1" operator="between" stopIfTrue="1">
      <formula>750</formula>
      <formula>15000</formula>
    </cfRule>
    <cfRule type="cellIs" priority="30" dxfId="0" operator="greaterThan" stopIfTrue="1">
      <formula>15000</formula>
    </cfRule>
  </conditionalFormatting>
  <conditionalFormatting sqref="B1:C2">
    <cfRule type="cellIs" priority="31" dxfId="1" operator="greaterThan" stopIfTrue="1">
      <formula>0</formula>
    </cfRule>
    <cfRule type="cellIs" priority="32" dxfId="21" operator="equal" stopIfTrue="1">
      <formula>0</formula>
    </cfRule>
  </conditionalFormatting>
  <conditionalFormatting sqref="C6:C25">
    <cfRule type="cellIs" priority="50" dxfId="1" operator="between" stopIfTrue="1">
      <formula>$M$2</formula>
      <formula>$M$3</formula>
    </cfRule>
    <cfRule type="cellIs" priority="51" dxfId="1" operator="between" stopIfTrue="1">
      <formula>$M$4</formula>
      <formula>$M$5</formula>
    </cfRule>
    <cfRule type="cellIs" priority="52" dxfId="0" operator="greaterThan" stopIfTrue="1">
      <formula>0</formula>
    </cfRule>
  </conditionalFormatting>
  <conditionalFormatting sqref="H1">
    <cfRule type="cellIs" priority="53" dxfId="0" operator="notEqual" stopIfTrue="1">
      <formula>1</formula>
    </cfRule>
  </conditionalFormatting>
  <conditionalFormatting sqref="G6:G12">
    <cfRule type="cellIs" priority="11" dxfId="1" operator="between" stopIfTrue="1">
      <formula>1</formula>
      <formula>($F6+4)/5</formula>
    </cfRule>
    <cfRule type="cellIs" priority="12" dxfId="0" operator="greaterThan" stopIfTrue="1">
      <formula>($F6+4)/5</formula>
    </cfRule>
  </conditionalFormatting>
  <conditionalFormatting sqref="H6:H12">
    <cfRule type="cellIs" priority="9" dxfId="1" operator="greaterThanOrEqual" stopIfTrue="1">
      <formula>20</formula>
    </cfRule>
    <cfRule type="cellIs" priority="10" dxfId="0" operator="between" stopIfTrue="1">
      <formula>1</formula>
      <formula>19</formula>
    </cfRule>
  </conditionalFormatting>
  <conditionalFormatting sqref="E6:E12">
    <cfRule type="cellIs" priority="6" dxfId="1" operator="between" stopIfTrue="1">
      <formula>100</formula>
      <formula>1500</formula>
    </cfRule>
    <cfRule type="cellIs" priority="7" dxfId="0" operator="between" stopIfTrue="1">
      <formula>0.01</formula>
      <formula>99.99</formula>
    </cfRule>
    <cfRule type="cellIs" priority="8" dxfId="0" operator="greaterThan" stopIfTrue="1">
      <formula>1500</formula>
    </cfRule>
  </conditionalFormatting>
  <conditionalFormatting sqref="F6:F12">
    <cfRule type="cellIs" priority="4" dxfId="0" operator="between" stopIfTrue="1">
      <formula>1</formula>
      <formula>149</formula>
    </cfRule>
    <cfRule type="cellIs" priority="5" dxfId="1" operator="greaterThanOrEqual" stopIfTrue="1">
      <formula>150</formula>
    </cfRule>
  </conditionalFormatting>
  <conditionalFormatting sqref="C6:C12">
    <cfRule type="cellIs" priority="1" dxfId="1" operator="between" stopIfTrue="1">
      <formula>$M$2</formula>
      <formula>$M$3</formula>
    </cfRule>
    <cfRule type="cellIs" priority="2" dxfId="1" operator="between" stopIfTrue="1">
      <formula>$M$4</formula>
      <formula>$M$5</formula>
    </cfRule>
    <cfRule type="cellIs" priority="3" dxfId="0" operator="greaterThan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V34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22" width="9.140625" style="1" customWidth="1"/>
    <col min="23" max="16384" width="9.140625" style="2" customWidth="1"/>
  </cols>
  <sheetData>
    <row r="1" spans="1:10" ht="31.5" customHeight="1">
      <c r="A1" s="221" t="str">
        <f>'Ex'!A1</f>
        <v>67. OGÓLNOPOLSKA
WYSTAWA
GOŁĘBI POCZTOWYCH</v>
      </c>
      <c r="B1" s="215">
        <f>Rep!A6</f>
        <v>0</v>
      </c>
      <c r="C1" s="216"/>
      <c r="D1" s="96" t="s">
        <v>94</v>
      </c>
      <c r="E1" s="245" t="s">
        <v>322</v>
      </c>
      <c r="F1" s="245"/>
      <c r="G1" s="246"/>
      <c r="H1" s="95">
        <v>1</v>
      </c>
      <c r="I1" s="1">
        <v>1</v>
      </c>
      <c r="J1" s="1" t="str">
        <f>Info!C73</f>
        <v>niebieska</v>
      </c>
    </row>
    <row r="2" spans="1:14" ht="15.75" customHeight="1" thickBot="1">
      <c r="A2" s="222"/>
      <c r="B2" s="217"/>
      <c r="C2" s="218"/>
      <c r="D2" s="24" t="s">
        <v>95</v>
      </c>
      <c r="E2" s="243" t="s">
        <v>170</v>
      </c>
      <c r="F2" s="243"/>
      <c r="G2" s="244"/>
      <c r="H2" s="91" t="s">
        <v>96</v>
      </c>
      <c r="I2" s="1">
        <v>2</v>
      </c>
      <c r="J2" s="1" t="str">
        <f>Info!C74</f>
        <v>niebiesko-nakr.</v>
      </c>
      <c r="M2" s="113">
        <f>Info!B68</f>
        <v>42095</v>
      </c>
      <c r="N2" s="114" t="s">
        <v>111</v>
      </c>
    </row>
    <row r="3" spans="1:14" ht="21.75" customHeight="1" thickBot="1">
      <c r="A3" s="222"/>
      <c r="B3" s="211" t="s">
        <v>209</v>
      </c>
      <c r="C3" s="212"/>
      <c r="D3" s="209" t="s">
        <v>97</v>
      </c>
      <c r="E3" s="209"/>
      <c r="F3" s="209"/>
      <c r="G3" s="209"/>
      <c r="H3" s="210"/>
      <c r="I3" s="1">
        <v>3</v>
      </c>
      <c r="J3" s="1" t="str">
        <f>Info!C75</f>
        <v>ciemno-nakrap.</v>
      </c>
      <c r="M3" s="113">
        <f>Info!B69</f>
        <v>42277</v>
      </c>
      <c r="N3" s="114" t="s">
        <v>110</v>
      </c>
    </row>
    <row r="4" spans="1:14" ht="31.5" customHeight="1">
      <c r="A4" s="222"/>
      <c r="B4" s="4" t="s">
        <v>98</v>
      </c>
      <c r="C4" s="5" t="s">
        <v>99</v>
      </c>
      <c r="D4" s="5" t="s">
        <v>100</v>
      </c>
      <c r="E4" s="6" t="s">
        <v>0</v>
      </c>
      <c r="F4" s="5" t="s">
        <v>101</v>
      </c>
      <c r="G4" s="5" t="s">
        <v>102</v>
      </c>
      <c r="H4" s="7" t="s">
        <v>103</v>
      </c>
      <c r="I4" s="1">
        <v>4</v>
      </c>
      <c r="J4" s="1" t="str">
        <f>Info!C76</f>
        <v>ciemna</v>
      </c>
      <c r="M4" s="113">
        <f>Info!B70</f>
        <v>42461</v>
      </c>
      <c r="N4" s="115" t="s">
        <v>112</v>
      </c>
    </row>
    <row r="5" spans="1:22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89</v>
      </c>
      <c r="F5" s="11" t="s">
        <v>16</v>
      </c>
      <c r="G5" s="11" t="s">
        <v>12</v>
      </c>
      <c r="H5" s="71" t="s">
        <v>11</v>
      </c>
      <c r="I5" s="1">
        <v>5</v>
      </c>
      <c r="J5" s="1" t="str">
        <f>Info!C77</f>
        <v>czarna</v>
      </c>
      <c r="K5" s="13"/>
      <c r="L5" s="13"/>
      <c r="M5" s="113">
        <f>Info!B71</f>
        <v>42643</v>
      </c>
      <c r="N5" s="114" t="s">
        <v>113</v>
      </c>
      <c r="O5" s="13"/>
      <c r="P5" s="13"/>
      <c r="Q5" s="13"/>
      <c r="R5" s="13"/>
      <c r="S5" s="13"/>
      <c r="T5" s="13"/>
      <c r="U5" s="13"/>
      <c r="V5" s="13"/>
    </row>
    <row r="6" spans="1:13" ht="18" customHeight="1">
      <c r="A6" s="15"/>
      <c r="B6" s="16" t="s">
        <v>1</v>
      </c>
      <c r="C6" s="93">
        <v>42140</v>
      </c>
      <c r="D6" s="79" t="s">
        <v>314</v>
      </c>
      <c r="E6" s="81">
        <v>340.43</v>
      </c>
      <c r="F6" s="82">
        <v>3710</v>
      </c>
      <c r="G6" s="82">
        <v>177</v>
      </c>
      <c r="H6" s="83">
        <v>81</v>
      </c>
      <c r="I6" s="1">
        <v>6</v>
      </c>
      <c r="J6" s="1" t="str">
        <f>Info!C78</f>
        <v>czerwono-nakr.</v>
      </c>
      <c r="L6" s="114">
        <f>IF(AND(C6&gt;=$M$2,C6&lt;=$M$3,E6&gt;=100,E6&lt;=1500,F6&gt;=150,H6&gt;=20),E6,0)</f>
        <v>340.43</v>
      </c>
      <c r="M6" s="114">
        <f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93">
        <v>42162</v>
      </c>
      <c r="D7" s="79" t="s">
        <v>315</v>
      </c>
      <c r="E7" s="81">
        <v>555.54</v>
      </c>
      <c r="F7" s="82">
        <v>2711</v>
      </c>
      <c r="G7" s="84">
        <v>54</v>
      </c>
      <c r="H7" s="83">
        <v>79</v>
      </c>
      <c r="I7" s="1">
        <v>7</v>
      </c>
      <c r="J7" s="1" t="str">
        <f>Info!C79</f>
        <v>czerwona</v>
      </c>
      <c r="L7" s="114">
        <f aca="true" t="shared" si="0" ref="L7:L25">IF(AND(C7&gt;=$M$2,C7&lt;=$M$3,E7&gt;=100,E7&lt;=1500,F7&gt;=150,H7&gt;=20),E7,0)</f>
        <v>555.54</v>
      </c>
      <c r="M7" s="114">
        <f aca="true" t="shared" si="1" ref="M7:M25">IF(AND(C7&gt;=$M$4,C7&lt;=$M$5,E7&gt;=100,E7&lt;=1500,F7&gt;=150,H7&gt;=20),E7,0)</f>
        <v>0</v>
      </c>
    </row>
    <row r="8" spans="1:13" ht="18" customHeight="1">
      <c r="A8" s="15"/>
      <c r="B8" s="17" t="s">
        <v>3</v>
      </c>
      <c r="C8" s="93">
        <v>42183</v>
      </c>
      <c r="D8" s="79" t="s">
        <v>316</v>
      </c>
      <c r="E8" s="81">
        <v>736.22</v>
      </c>
      <c r="F8" s="82">
        <v>1121</v>
      </c>
      <c r="G8" s="84">
        <v>155</v>
      </c>
      <c r="H8" s="83">
        <v>58</v>
      </c>
      <c r="I8" s="1">
        <v>8</v>
      </c>
      <c r="J8" s="1" t="str">
        <f>Info!C80</f>
        <v>płowa</v>
      </c>
      <c r="L8" s="114">
        <f t="shared" si="0"/>
        <v>736.22</v>
      </c>
      <c r="M8" s="114">
        <f t="shared" si="1"/>
        <v>0</v>
      </c>
    </row>
    <row r="9" spans="1:13" ht="18" customHeight="1">
      <c r="A9" s="15"/>
      <c r="B9" s="17" t="s">
        <v>4</v>
      </c>
      <c r="C9" s="93">
        <v>42196</v>
      </c>
      <c r="D9" s="79" t="s">
        <v>317</v>
      </c>
      <c r="E9" s="81">
        <v>736.22</v>
      </c>
      <c r="F9" s="82">
        <v>1069</v>
      </c>
      <c r="G9" s="84">
        <v>14</v>
      </c>
      <c r="H9" s="83">
        <v>56</v>
      </c>
      <c r="I9" s="1">
        <v>9</v>
      </c>
      <c r="J9" s="1" t="str">
        <f>Info!C81</f>
        <v>biała</v>
      </c>
      <c r="L9" s="114">
        <f t="shared" si="0"/>
        <v>736.22</v>
      </c>
      <c r="M9" s="114">
        <f t="shared" si="1"/>
        <v>0</v>
      </c>
    </row>
    <row r="10" spans="1:13" ht="18" customHeight="1">
      <c r="A10" s="3"/>
      <c r="B10" s="17" t="s">
        <v>5</v>
      </c>
      <c r="C10" s="93">
        <v>42211</v>
      </c>
      <c r="D10" s="79" t="s">
        <v>318</v>
      </c>
      <c r="E10" s="81">
        <v>736.22</v>
      </c>
      <c r="F10" s="82">
        <v>963</v>
      </c>
      <c r="G10" s="84">
        <v>165</v>
      </c>
      <c r="H10" s="83">
        <v>50</v>
      </c>
      <c r="I10" s="1">
        <v>10</v>
      </c>
      <c r="J10" s="1" t="str">
        <f>Info!C82</f>
        <v>szpakowata</v>
      </c>
      <c r="L10" s="114">
        <f t="shared" si="0"/>
        <v>736.22</v>
      </c>
      <c r="M10" s="114">
        <f t="shared" si="1"/>
        <v>0</v>
      </c>
    </row>
    <row r="11" spans="1:13" ht="18" customHeight="1">
      <c r="A11" s="3"/>
      <c r="B11" s="17" t="s">
        <v>6</v>
      </c>
      <c r="C11" s="93">
        <v>42491</v>
      </c>
      <c r="D11" s="79" t="s">
        <v>319</v>
      </c>
      <c r="E11" s="81">
        <v>159.84</v>
      </c>
      <c r="F11" s="82">
        <v>4094</v>
      </c>
      <c r="G11" s="84">
        <v>10</v>
      </c>
      <c r="H11" s="83">
        <v>79</v>
      </c>
      <c r="I11" s="1">
        <v>11</v>
      </c>
      <c r="J11" s="1" t="str">
        <f>Info!C83</f>
        <v>niebiesko-pstra</v>
      </c>
      <c r="L11" s="114">
        <f t="shared" si="0"/>
        <v>0</v>
      </c>
      <c r="M11" s="114">
        <f t="shared" si="1"/>
        <v>159.84</v>
      </c>
    </row>
    <row r="12" spans="1:13" ht="18" customHeight="1">
      <c r="A12" s="141" t="str">
        <f>'Ex'!A12</f>
        <v>TARGI KIELCE</v>
      </c>
      <c r="B12" s="17" t="s">
        <v>7</v>
      </c>
      <c r="C12" s="93">
        <v>42498</v>
      </c>
      <c r="D12" s="79" t="s">
        <v>284</v>
      </c>
      <c r="E12" s="81">
        <v>216.08</v>
      </c>
      <c r="F12" s="82">
        <v>3932</v>
      </c>
      <c r="G12" s="84">
        <v>73</v>
      </c>
      <c r="H12" s="83">
        <v>85</v>
      </c>
      <c r="I12" s="1">
        <v>12</v>
      </c>
      <c r="J12" s="1" t="str">
        <f>Info!C84</f>
        <v>nieb-nakr-pstra</v>
      </c>
      <c r="L12" s="114">
        <f t="shared" si="0"/>
        <v>0</v>
      </c>
      <c r="M12" s="114">
        <f t="shared" si="1"/>
        <v>216.08</v>
      </c>
    </row>
    <row r="13" spans="1:13" ht="18" customHeight="1">
      <c r="A13" s="141" t="str">
        <f>'Ex'!A13</f>
        <v>13 - 15 styczeń 2017 roku</v>
      </c>
      <c r="B13" s="17" t="s">
        <v>8</v>
      </c>
      <c r="C13" s="93">
        <v>42512</v>
      </c>
      <c r="D13" s="79" t="s">
        <v>320</v>
      </c>
      <c r="E13" s="81">
        <v>342.33</v>
      </c>
      <c r="F13" s="82">
        <v>3464</v>
      </c>
      <c r="G13" s="84">
        <v>122</v>
      </c>
      <c r="H13" s="83">
        <v>80</v>
      </c>
      <c r="I13" s="1">
        <v>13</v>
      </c>
      <c r="J13" s="1" t="str">
        <f>Info!C85</f>
        <v>ciem-nakr-pstra</v>
      </c>
      <c r="L13" s="114">
        <f t="shared" si="0"/>
        <v>0</v>
      </c>
      <c r="M13" s="114">
        <f t="shared" si="1"/>
        <v>342.33</v>
      </c>
    </row>
    <row r="14" spans="1:13" ht="18" customHeight="1" thickBot="1">
      <c r="A14" s="141" t="str">
        <f>'Ex'!A14</f>
        <v> </v>
      </c>
      <c r="B14" s="17" t="s">
        <v>9</v>
      </c>
      <c r="C14" s="93">
        <v>42554</v>
      </c>
      <c r="D14" s="79" t="s">
        <v>316</v>
      </c>
      <c r="E14" s="81">
        <v>732.27</v>
      </c>
      <c r="F14" s="82">
        <v>1213</v>
      </c>
      <c r="G14" s="84">
        <v>85</v>
      </c>
      <c r="H14" s="83">
        <v>56</v>
      </c>
      <c r="I14" s="1">
        <v>14</v>
      </c>
      <c r="J14" s="1" t="str">
        <f>Info!C86</f>
        <v>ciemno-pstra</v>
      </c>
      <c r="L14" s="114">
        <f t="shared" si="0"/>
        <v>0</v>
      </c>
      <c r="M14" s="114">
        <f t="shared" si="1"/>
        <v>732.27</v>
      </c>
    </row>
    <row r="15" spans="1:13" ht="18" customHeight="1">
      <c r="A15" s="207" t="s">
        <v>210</v>
      </c>
      <c r="B15" s="17" t="s">
        <v>10</v>
      </c>
      <c r="C15" s="93">
        <v>42582</v>
      </c>
      <c r="D15" s="79" t="s">
        <v>321</v>
      </c>
      <c r="E15" s="81">
        <v>362.19</v>
      </c>
      <c r="F15" s="82">
        <v>1268</v>
      </c>
      <c r="G15" s="82">
        <v>163</v>
      </c>
      <c r="H15" s="83">
        <v>48</v>
      </c>
      <c r="I15" s="1">
        <v>15</v>
      </c>
      <c r="J15" s="1" t="str">
        <f>Info!C87</f>
        <v>czarno-pstra</v>
      </c>
      <c r="L15" s="114">
        <f t="shared" si="0"/>
        <v>0</v>
      </c>
      <c r="M15" s="114">
        <f t="shared" si="1"/>
        <v>362.19</v>
      </c>
    </row>
    <row r="16" spans="1:13" ht="18" customHeight="1">
      <c r="A16" s="208"/>
      <c r="B16" s="17" t="s">
        <v>17</v>
      </c>
      <c r="C16" s="93"/>
      <c r="D16" s="80"/>
      <c r="E16" s="85"/>
      <c r="F16" s="84"/>
      <c r="G16" s="84"/>
      <c r="H16" s="86"/>
      <c r="I16" s="1">
        <v>16</v>
      </c>
      <c r="J16" s="1" t="str">
        <f>Info!C88</f>
        <v>czer-nakr-pstra</v>
      </c>
      <c r="L16" s="114">
        <f t="shared" si="0"/>
        <v>0</v>
      </c>
      <c r="M16" s="114">
        <f t="shared" si="1"/>
        <v>0</v>
      </c>
    </row>
    <row r="17" spans="1:13" ht="18" customHeight="1">
      <c r="A17" s="239" t="s">
        <v>287</v>
      </c>
      <c r="B17" s="17" t="s">
        <v>80</v>
      </c>
      <c r="C17" s="93"/>
      <c r="D17" s="79"/>
      <c r="E17" s="81"/>
      <c r="F17" s="82"/>
      <c r="G17" s="82"/>
      <c r="H17" s="83"/>
      <c r="I17" s="1">
        <v>17</v>
      </c>
      <c r="J17" s="1" t="str">
        <f>Info!C89</f>
        <v>czerwono-pstra</v>
      </c>
      <c r="L17" s="114">
        <f t="shared" si="0"/>
        <v>0</v>
      </c>
      <c r="M17" s="114">
        <f t="shared" si="1"/>
        <v>0</v>
      </c>
    </row>
    <row r="18" spans="1:13" ht="18" customHeight="1" thickBot="1">
      <c r="A18" s="240"/>
      <c r="B18" s="17" t="s">
        <v>81</v>
      </c>
      <c r="C18" s="93"/>
      <c r="D18" s="79"/>
      <c r="E18" s="81"/>
      <c r="F18" s="82"/>
      <c r="G18" s="82"/>
      <c r="H18" s="83"/>
      <c r="I18" s="1">
        <v>18</v>
      </c>
      <c r="J18" s="1" t="str">
        <f>Info!C90</f>
        <v>płowo-pstra</v>
      </c>
      <c r="L18" s="114">
        <f t="shared" si="0"/>
        <v>0</v>
      </c>
      <c r="M18" s="114">
        <f t="shared" si="1"/>
        <v>0</v>
      </c>
    </row>
    <row r="19" spans="1:13" ht="18" customHeight="1">
      <c r="A19" s="207" t="s">
        <v>107</v>
      </c>
      <c r="B19" s="17" t="s">
        <v>82</v>
      </c>
      <c r="C19" s="93"/>
      <c r="D19" s="79"/>
      <c r="E19" s="81"/>
      <c r="F19" s="82"/>
      <c r="G19" s="82"/>
      <c r="H19" s="83"/>
      <c r="I19" s="1">
        <v>19</v>
      </c>
      <c r="J19" s="1" t="str">
        <f>Info!C91</f>
        <v>szpak-pstra</v>
      </c>
      <c r="L19" s="114">
        <f t="shared" si="0"/>
        <v>0</v>
      </c>
      <c r="M19" s="114">
        <f t="shared" si="1"/>
        <v>0</v>
      </c>
    </row>
    <row r="20" spans="1:13" ht="18" customHeight="1">
      <c r="A20" s="232"/>
      <c r="B20" s="17" t="s">
        <v>83</v>
      </c>
      <c r="C20" s="93"/>
      <c r="D20" s="79"/>
      <c r="E20" s="81"/>
      <c r="F20" s="82"/>
      <c r="G20" s="82"/>
      <c r="H20" s="83"/>
      <c r="I20" s="1">
        <v>20</v>
      </c>
      <c r="J20" s="1" t="str">
        <f>Info!C92</f>
        <v>czerwono-szpak</v>
      </c>
      <c r="L20" s="114">
        <f t="shared" si="0"/>
        <v>0</v>
      </c>
      <c r="M20" s="114">
        <f t="shared" si="1"/>
        <v>0</v>
      </c>
    </row>
    <row r="21" spans="1:13" ht="18" customHeight="1">
      <c r="A21" s="241">
        <v>361</v>
      </c>
      <c r="B21" s="17" t="s">
        <v>84</v>
      </c>
      <c r="C21" s="93"/>
      <c r="D21" s="79"/>
      <c r="E21" s="81"/>
      <c r="F21" s="82"/>
      <c r="G21" s="82"/>
      <c r="H21" s="83"/>
      <c r="I21" s="1">
        <v>21</v>
      </c>
      <c r="J21" s="1" t="str">
        <f>Info!C93</f>
        <v>czer-szp-pstra</v>
      </c>
      <c r="L21" s="114">
        <f t="shared" si="0"/>
        <v>0</v>
      </c>
      <c r="M21" s="114">
        <f t="shared" si="1"/>
        <v>0</v>
      </c>
    </row>
    <row r="22" spans="1:13" ht="18" customHeight="1" thickBot="1">
      <c r="A22" s="242"/>
      <c r="B22" s="17" t="s">
        <v>85</v>
      </c>
      <c r="C22" s="93"/>
      <c r="D22" s="79"/>
      <c r="E22" s="81"/>
      <c r="F22" s="82"/>
      <c r="G22" s="82"/>
      <c r="H22" s="83"/>
      <c r="I22" s="1">
        <v>22</v>
      </c>
      <c r="J22" s="1" t="str">
        <f>Info!C94</f>
        <v>płowo-szpak</v>
      </c>
      <c r="L22" s="114">
        <f t="shared" si="0"/>
        <v>0</v>
      </c>
      <c r="M22" s="114">
        <f t="shared" si="1"/>
        <v>0</v>
      </c>
    </row>
    <row r="23" spans="1:13" ht="18" customHeight="1">
      <c r="A23" s="92" t="s">
        <v>104</v>
      </c>
      <c r="B23" s="17" t="s">
        <v>86</v>
      </c>
      <c r="C23" s="93"/>
      <c r="D23" s="79"/>
      <c r="E23" s="81"/>
      <c r="F23" s="82"/>
      <c r="G23" s="82"/>
      <c r="H23" s="83"/>
      <c r="I23" s="1">
        <v>23</v>
      </c>
      <c r="J23" s="1" t="str">
        <f>Info!C95</f>
        <v>pł-szpak-pstra</v>
      </c>
      <c r="L23" s="114">
        <f t="shared" si="0"/>
        <v>0</v>
      </c>
      <c r="M23" s="114">
        <f t="shared" si="1"/>
        <v>0</v>
      </c>
    </row>
    <row r="24" spans="1:13" ht="18" customHeight="1">
      <c r="A24" s="237" t="str">
        <f>Info!H1</f>
        <v>ZIELONA GÓRA</v>
      </c>
      <c r="B24" s="17" t="s">
        <v>87</v>
      </c>
      <c r="C24" s="93"/>
      <c r="D24" s="79"/>
      <c r="E24" s="81"/>
      <c r="F24" s="82"/>
      <c r="G24" s="82"/>
      <c r="H24" s="83"/>
      <c r="L24" s="114">
        <f t="shared" si="0"/>
        <v>0</v>
      </c>
      <c r="M24" s="114">
        <f t="shared" si="1"/>
        <v>0</v>
      </c>
    </row>
    <row r="25" spans="1:13" ht="18" customHeight="1" thickBot="1">
      <c r="A25" s="238"/>
      <c r="B25" s="25" t="s">
        <v>88</v>
      </c>
      <c r="C25" s="93"/>
      <c r="D25" s="87"/>
      <c r="E25" s="88"/>
      <c r="F25" s="89"/>
      <c r="G25" s="89"/>
      <c r="H25" s="90"/>
      <c r="L25" s="114">
        <f t="shared" si="0"/>
        <v>0</v>
      </c>
      <c r="M25" s="114">
        <f t="shared" si="1"/>
        <v>0</v>
      </c>
    </row>
    <row r="26" spans="1:8" ht="24" customHeight="1" thickBot="1">
      <c r="A26" s="92" t="s">
        <v>105</v>
      </c>
      <c r="B26" s="230" t="str">
        <f>'Ex'!B26</f>
        <v>Kkm za 2015 rok </v>
      </c>
      <c r="C26" s="231"/>
      <c r="D26" s="231"/>
      <c r="E26" s="74">
        <f>SUM(L6:L25)</f>
        <v>3104.63</v>
      </c>
      <c r="F26" s="225" t="s">
        <v>106</v>
      </c>
      <c r="G26" s="226"/>
      <c r="H26" s="227"/>
    </row>
    <row r="27" spans="1:8" ht="24" customHeight="1" thickBot="1">
      <c r="A27" s="94" t="s">
        <v>147</v>
      </c>
      <c r="B27" s="230" t="str">
        <f>'Ex'!B27</f>
        <v>Kkm za 2016 rok </v>
      </c>
      <c r="C27" s="231"/>
      <c r="D27" s="231"/>
      <c r="E27" s="72">
        <f>IF(OR(SUM(M6:M25)&gt;=750,SUM(M6:M25)=0),SUM(M6:M25),"MAŁO")</f>
        <v>1812.71</v>
      </c>
      <c r="F27" s="228">
        <f>IF(AND(E27&lt;&gt;"MAŁO",OR(SUM(L6:M25)&gt;=2500,SUM(L6:M25)=0)),SUM(L6:M25),"MAŁO")</f>
        <v>4917.339999999999</v>
      </c>
      <c r="G27" s="229"/>
      <c r="H27" s="73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75"/>
      <c r="G29" s="75"/>
      <c r="H29" s="22"/>
    </row>
    <row r="30" spans="1:8" ht="12.75">
      <c r="A30" s="18"/>
      <c r="B30" s="18"/>
      <c r="C30" s="22"/>
      <c r="F30" s="75"/>
      <c r="G30" s="75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69B" sheet="1" objects="1" scenarios="1" selectLockedCells="1"/>
  <mergeCells count="15">
    <mergeCell ref="B27:D27"/>
    <mergeCell ref="F26:H26"/>
    <mergeCell ref="F27:G27"/>
    <mergeCell ref="B26:D26"/>
    <mergeCell ref="A19:A20"/>
    <mergeCell ref="A17:A18"/>
    <mergeCell ref="A21:A22"/>
    <mergeCell ref="A24:A25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" dxfId="1" operator="between" stopIfTrue="1">
      <formula>1</formula>
      <formula>($F5+4)/5</formula>
    </cfRule>
    <cfRule type="cellIs" priority="2" dxfId="0" operator="greaterThan" stopIfTrue="1">
      <formula>($F5+4)/5</formula>
    </cfRule>
  </conditionalFormatting>
  <conditionalFormatting sqref="H6:H25">
    <cfRule type="cellIs" priority="3" dxfId="1" operator="greaterThanOrEqual" stopIfTrue="1">
      <formula>20</formula>
    </cfRule>
    <cfRule type="cellIs" priority="4" dxfId="0" operator="between" stopIfTrue="1">
      <formula>1</formula>
      <formula>19</formula>
    </cfRule>
  </conditionalFormatting>
  <conditionalFormatting sqref="E6:E25">
    <cfRule type="cellIs" priority="5" dxfId="1" operator="between" stopIfTrue="1">
      <formula>100</formula>
      <formula>1500</formula>
    </cfRule>
    <cfRule type="cellIs" priority="6" dxfId="0" operator="between" stopIfTrue="1">
      <formula>0.01</formula>
      <formula>99.99</formula>
    </cfRule>
    <cfRule type="cellIs" priority="7" dxfId="0" operator="greaterThan" stopIfTrue="1">
      <formula>1500</formula>
    </cfRule>
  </conditionalFormatting>
  <conditionalFormatting sqref="F6:F25">
    <cfRule type="cellIs" priority="8" dxfId="0" operator="between" stopIfTrue="1">
      <formula>1</formula>
      <formula>149</formula>
    </cfRule>
    <cfRule type="cellIs" priority="9" dxfId="1" operator="greaterThanOrEqual" stopIfTrue="1">
      <formula>150</formula>
    </cfRule>
  </conditionalFormatting>
  <conditionalFormatting sqref="F27:G27">
    <cfRule type="cellIs" priority="10" dxfId="0" operator="between" stopIfTrue="1">
      <formula>0.01</formula>
      <formula>2499.99</formula>
    </cfRule>
    <cfRule type="cellIs" priority="11" dxfId="1" operator="between" stopIfTrue="1">
      <formula>2500</formula>
      <formula>15000</formula>
    </cfRule>
    <cfRule type="cellIs" priority="12" dxfId="0" operator="greaterThan" stopIfTrue="1">
      <formula>15000</formula>
    </cfRule>
  </conditionalFormatting>
  <conditionalFormatting sqref="E27">
    <cfRule type="cellIs" priority="13" dxfId="0" operator="equal" stopIfTrue="1">
      <formula>"MAŁO"</formula>
    </cfRule>
    <cfRule type="cellIs" priority="14" dxfId="1" operator="between" stopIfTrue="1">
      <formula>750</formula>
      <formula>15000</formula>
    </cfRule>
    <cfRule type="cellIs" priority="15" dxfId="0" operator="greaterThan" stopIfTrue="1">
      <formula>15000</formula>
    </cfRule>
  </conditionalFormatting>
  <conditionalFormatting sqref="B1:C2">
    <cfRule type="cellIs" priority="16" dxfId="1" operator="greaterThan" stopIfTrue="1">
      <formula>0</formula>
    </cfRule>
    <cfRule type="cellIs" priority="17" dxfId="21" operator="equal" stopIfTrue="1">
      <formula>0</formula>
    </cfRule>
  </conditionalFormatting>
  <conditionalFormatting sqref="C6:C25">
    <cfRule type="cellIs" priority="18" dxfId="1" operator="between" stopIfTrue="1">
      <formula>$M$2</formula>
      <formula>$M$3</formula>
    </cfRule>
    <cfRule type="cellIs" priority="19" dxfId="1" operator="between" stopIfTrue="1">
      <formula>$M$4</formula>
      <formula>$M$5</formula>
    </cfRule>
    <cfRule type="cellIs" priority="20" dxfId="0" operator="greaterThan" stopIfTrue="1">
      <formula>0</formula>
    </cfRule>
  </conditionalFormatting>
  <conditionalFormatting sqref="H1">
    <cfRule type="cellIs" priority="21" dxfId="0" operator="notEqual" stopIfTrue="1">
      <formula>1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V34"/>
  <sheetViews>
    <sheetView zoomScalePageLayoutView="0" workbookViewId="0" topLeftCell="A1">
      <selection activeCell="A21" sqref="A21:A2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22" width="9.140625" style="1" customWidth="1"/>
    <col min="23" max="16384" width="9.140625" style="2" customWidth="1"/>
  </cols>
  <sheetData>
    <row r="1" spans="1:10" ht="31.5" customHeight="1">
      <c r="A1" s="221" t="str">
        <f>'Ex'!A1</f>
        <v>67. OGÓLNOPOLSKA
WYSTAWA
GOŁĘBI POCZTOWYCH</v>
      </c>
      <c r="B1" s="215">
        <f>Rep!A7</f>
        <v>0</v>
      </c>
      <c r="C1" s="216"/>
      <c r="D1" s="96" t="s">
        <v>94</v>
      </c>
      <c r="E1" s="249" t="s">
        <v>245</v>
      </c>
      <c r="F1" s="249"/>
      <c r="G1" s="249"/>
      <c r="H1" s="95">
        <v>1</v>
      </c>
      <c r="I1" s="1">
        <v>1</v>
      </c>
      <c r="J1" s="1" t="str">
        <f>Info!C73</f>
        <v>niebieska</v>
      </c>
    </row>
    <row r="2" spans="1:14" ht="15.75" customHeight="1" thickBot="1">
      <c r="A2" s="222"/>
      <c r="B2" s="217"/>
      <c r="C2" s="218"/>
      <c r="D2" s="24" t="s">
        <v>95</v>
      </c>
      <c r="E2" s="248" t="s">
        <v>60</v>
      </c>
      <c r="F2" s="248"/>
      <c r="G2" s="248"/>
      <c r="H2" s="91" t="s">
        <v>96</v>
      </c>
      <c r="I2" s="1">
        <v>2</v>
      </c>
      <c r="J2" s="1" t="str">
        <f>Info!C74</f>
        <v>niebiesko-nakr.</v>
      </c>
      <c r="M2" s="113">
        <f>Info!B68</f>
        <v>42095</v>
      </c>
      <c r="N2" s="114" t="s">
        <v>111</v>
      </c>
    </row>
    <row r="3" spans="1:14" ht="21.75" customHeight="1" thickBot="1">
      <c r="A3" s="222"/>
      <c r="B3" s="211" t="s">
        <v>209</v>
      </c>
      <c r="C3" s="212"/>
      <c r="D3" s="209" t="s">
        <v>97</v>
      </c>
      <c r="E3" s="209"/>
      <c r="F3" s="209"/>
      <c r="G3" s="209"/>
      <c r="H3" s="210"/>
      <c r="I3" s="1">
        <v>3</v>
      </c>
      <c r="J3" s="1" t="str">
        <f>Info!C75</f>
        <v>ciemno-nakrap.</v>
      </c>
      <c r="M3" s="113">
        <f>Info!B69</f>
        <v>42277</v>
      </c>
      <c r="N3" s="114" t="s">
        <v>110</v>
      </c>
    </row>
    <row r="4" spans="1:14" ht="31.5" customHeight="1">
      <c r="A4" s="222"/>
      <c r="B4" s="4" t="s">
        <v>98</v>
      </c>
      <c r="C4" s="5" t="s">
        <v>99</v>
      </c>
      <c r="D4" s="5" t="s">
        <v>100</v>
      </c>
      <c r="E4" s="6" t="s">
        <v>0</v>
      </c>
      <c r="F4" s="5" t="s">
        <v>101</v>
      </c>
      <c r="G4" s="5" t="s">
        <v>102</v>
      </c>
      <c r="H4" s="7" t="s">
        <v>103</v>
      </c>
      <c r="I4" s="1">
        <v>4</v>
      </c>
      <c r="J4" s="1" t="str">
        <f>Info!C76</f>
        <v>ciemna</v>
      </c>
      <c r="M4" s="113">
        <f>Info!B70</f>
        <v>42461</v>
      </c>
      <c r="N4" s="115" t="s">
        <v>112</v>
      </c>
    </row>
    <row r="5" spans="1:22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89</v>
      </c>
      <c r="F5" s="11" t="s">
        <v>16</v>
      </c>
      <c r="G5" s="11" t="s">
        <v>12</v>
      </c>
      <c r="H5" s="71" t="s">
        <v>11</v>
      </c>
      <c r="I5" s="1">
        <v>5</v>
      </c>
      <c r="J5" s="1" t="str">
        <f>Info!C77</f>
        <v>czarna</v>
      </c>
      <c r="K5" s="13"/>
      <c r="L5" s="13"/>
      <c r="M5" s="113">
        <f>Info!B71</f>
        <v>42643</v>
      </c>
      <c r="N5" s="114" t="s">
        <v>113</v>
      </c>
      <c r="O5" s="13"/>
      <c r="P5" s="13"/>
      <c r="Q5" s="13"/>
      <c r="R5" s="13"/>
      <c r="S5" s="13"/>
      <c r="T5" s="13"/>
      <c r="U5" s="13"/>
      <c r="V5" s="13"/>
    </row>
    <row r="6" spans="1:13" ht="18" customHeight="1">
      <c r="A6" s="15"/>
      <c r="B6" s="16" t="s">
        <v>1</v>
      </c>
      <c r="C6" s="179">
        <v>42162</v>
      </c>
      <c r="D6" s="180" t="s">
        <v>246</v>
      </c>
      <c r="E6" s="181">
        <v>527.56</v>
      </c>
      <c r="F6" s="182">
        <v>2672</v>
      </c>
      <c r="G6" s="182">
        <v>46</v>
      </c>
      <c r="H6" s="183">
        <v>89</v>
      </c>
      <c r="I6" s="1">
        <v>6</v>
      </c>
      <c r="J6" s="1" t="str">
        <f>Info!C78</f>
        <v>czerwono-nakr.</v>
      </c>
      <c r="L6" s="114">
        <f>IF(AND(C6&gt;=$M$2,C6&lt;=$M$3,E6&gt;=100,E6&lt;=1500,F6&gt;=150,H6&gt;=20),E6,0)</f>
        <v>527.56</v>
      </c>
      <c r="M6" s="114">
        <f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79">
        <v>42205</v>
      </c>
      <c r="D7" s="180" t="s">
        <v>246</v>
      </c>
      <c r="E7" s="181">
        <v>527.56</v>
      </c>
      <c r="F7" s="182">
        <v>1229</v>
      </c>
      <c r="G7" s="184">
        <v>83</v>
      </c>
      <c r="H7" s="183">
        <v>54</v>
      </c>
      <c r="I7" s="1">
        <v>7</v>
      </c>
      <c r="J7" s="1" t="str">
        <f>Info!C79</f>
        <v>czerwona</v>
      </c>
      <c r="L7" s="114">
        <f aca="true" t="shared" si="0" ref="L7:L25">IF(AND(C7&gt;=$M$2,C7&lt;=$M$3,E7&gt;=100,E7&lt;=1500,F7&gt;=150,H7&gt;=20),E7,0)</f>
        <v>527.56</v>
      </c>
      <c r="M7" s="114">
        <f aca="true" t="shared" si="1" ref="M7:M25">IF(AND(C7&gt;=$M$4,C7&lt;=$M$5,E7&gt;=100,E7&lt;=1500,F7&gt;=150,H7&gt;=20),E7,0)</f>
        <v>0</v>
      </c>
    </row>
    <row r="8" spans="1:13" ht="18" customHeight="1">
      <c r="A8" s="15"/>
      <c r="B8" s="17" t="s">
        <v>3</v>
      </c>
      <c r="C8" s="179">
        <v>42512</v>
      </c>
      <c r="D8" s="180" t="s">
        <v>247</v>
      </c>
      <c r="E8" s="181">
        <v>329.31</v>
      </c>
      <c r="F8" s="182">
        <v>3955</v>
      </c>
      <c r="G8" s="184">
        <v>6</v>
      </c>
      <c r="H8" s="183">
        <v>91</v>
      </c>
      <c r="I8" s="1">
        <v>8</v>
      </c>
      <c r="J8" s="1" t="str">
        <f>Info!C80</f>
        <v>płowa</v>
      </c>
      <c r="L8" s="114">
        <f t="shared" si="0"/>
        <v>0</v>
      </c>
      <c r="M8" s="114">
        <f t="shared" si="1"/>
        <v>329.31</v>
      </c>
    </row>
    <row r="9" spans="1:13" ht="18" customHeight="1">
      <c r="A9" s="15"/>
      <c r="B9" s="17" t="s">
        <v>4</v>
      </c>
      <c r="C9" s="179">
        <v>42537</v>
      </c>
      <c r="D9" s="180" t="s">
        <v>246</v>
      </c>
      <c r="E9" s="181">
        <v>527.56</v>
      </c>
      <c r="F9" s="182">
        <v>2158</v>
      </c>
      <c r="G9" s="184">
        <v>33</v>
      </c>
      <c r="H9" s="183">
        <v>72</v>
      </c>
      <c r="I9" s="1">
        <v>9</v>
      </c>
      <c r="J9" s="1" t="str">
        <f>Info!C81</f>
        <v>biała</v>
      </c>
      <c r="L9" s="114">
        <f t="shared" si="0"/>
        <v>0</v>
      </c>
      <c r="M9" s="114">
        <f t="shared" si="1"/>
        <v>527.56</v>
      </c>
    </row>
    <row r="10" spans="1:13" ht="18" customHeight="1">
      <c r="A10" s="3"/>
      <c r="B10" s="17" t="s">
        <v>5</v>
      </c>
      <c r="C10" s="179">
        <v>42554</v>
      </c>
      <c r="D10" s="180" t="s">
        <v>248</v>
      </c>
      <c r="E10" s="181">
        <v>711.76</v>
      </c>
      <c r="F10" s="182">
        <v>1578</v>
      </c>
      <c r="G10" s="184">
        <v>87</v>
      </c>
      <c r="H10" s="183">
        <v>67</v>
      </c>
      <c r="I10" s="1">
        <v>10</v>
      </c>
      <c r="J10" s="1" t="str">
        <f>Info!C82</f>
        <v>szpakowata</v>
      </c>
      <c r="L10" s="114">
        <f t="shared" si="0"/>
        <v>0</v>
      </c>
      <c r="M10" s="114">
        <f t="shared" si="1"/>
        <v>711.76</v>
      </c>
    </row>
    <row r="11" spans="1:13" ht="18" customHeight="1">
      <c r="A11" s="3"/>
      <c r="B11" s="17" t="s">
        <v>6</v>
      </c>
      <c r="C11" s="93"/>
      <c r="D11" s="79"/>
      <c r="E11" s="81"/>
      <c r="F11" s="82"/>
      <c r="G11" s="84"/>
      <c r="H11" s="83"/>
      <c r="I11" s="1">
        <v>11</v>
      </c>
      <c r="J11" s="1" t="str">
        <f>Info!C83</f>
        <v>niebiesko-pstra</v>
      </c>
      <c r="L11" s="114">
        <f t="shared" si="0"/>
        <v>0</v>
      </c>
      <c r="M11" s="114">
        <f t="shared" si="1"/>
        <v>0</v>
      </c>
    </row>
    <row r="12" spans="1:13" ht="18" customHeight="1">
      <c r="A12" s="141" t="str">
        <f>'Ex'!A12</f>
        <v>TARGI KIELCE</v>
      </c>
      <c r="B12" s="17" t="s">
        <v>7</v>
      </c>
      <c r="C12" s="93"/>
      <c r="D12" s="79"/>
      <c r="E12" s="81"/>
      <c r="F12" s="82"/>
      <c r="G12" s="84"/>
      <c r="H12" s="83"/>
      <c r="I12" s="1">
        <v>12</v>
      </c>
      <c r="J12" s="1" t="str">
        <f>Info!C84</f>
        <v>nieb-nakr-pstra</v>
      </c>
      <c r="L12" s="114">
        <f t="shared" si="0"/>
        <v>0</v>
      </c>
      <c r="M12" s="114">
        <f t="shared" si="1"/>
        <v>0</v>
      </c>
    </row>
    <row r="13" spans="1:13" ht="18" customHeight="1">
      <c r="A13" s="141" t="str">
        <f>'Ex'!A13</f>
        <v>13 - 15 styczeń 2017 roku</v>
      </c>
      <c r="B13" s="17" t="s">
        <v>8</v>
      </c>
      <c r="C13" s="93"/>
      <c r="D13" s="79"/>
      <c r="E13" s="81"/>
      <c r="F13" s="82"/>
      <c r="G13" s="84"/>
      <c r="H13" s="83"/>
      <c r="I13" s="1">
        <v>13</v>
      </c>
      <c r="J13" s="1" t="str">
        <f>Info!C85</f>
        <v>ciem-nakr-pstra</v>
      </c>
      <c r="L13" s="114">
        <f t="shared" si="0"/>
        <v>0</v>
      </c>
      <c r="M13" s="114">
        <f t="shared" si="1"/>
        <v>0</v>
      </c>
    </row>
    <row r="14" spans="1:13" ht="18" customHeight="1" thickBot="1">
      <c r="A14" s="141" t="str">
        <f>'Ex'!A14</f>
        <v> </v>
      </c>
      <c r="B14" s="17" t="s">
        <v>9</v>
      </c>
      <c r="C14" s="93"/>
      <c r="D14" s="79"/>
      <c r="E14" s="81"/>
      <c r="F14" s="82"/>
      <c r="G14" s="82"/>
      <c r="H14" s="83"/>
      <c r="I14" s="1">
        <v>14</v>
      </c>
      <c r="J14" s="1" t="str">
        <f>Info!C86</f>
        <v>ciemno-pstra</v>
      </c>
      <c r="L14" s="114">
        <f t="shared" si="0"/>
        <v>0</v>
      </c>
      <c r="M14" s="114">
        <f t="shared" si="1"/>
        <v>0</v>
      </c>
    </row>
    <row r="15" spans="1:13" ht="18" customHeight="1">
      <c r="A15" s="207" t="s">
        <v>210</v>
      </c>
      <c r="B15" s="17" t="s">
        <v>10</v>
      </c>
      <c r="C15" s="93"/>
      <c r="D15" s="79"/>
      <c r="E15" s="81"/>
      <c r="F15" s="82"/>
      <c r="G15" s="84"/>
      <c r="H15" s="83"/>
      <c r="I15" s="1">
        <v>15</v>
      </c>
      <c r="J15" s="1" t="str">
        <f>Info!C87</f>
        <v>czarno-pstra</v>
      </c>
      <c r="L15" s="114">
        <f t="shared" si="0"/>
        <v>0</v>
      </c>
      <c r="M15" s="114">
        <f t="shared" si="1"/>
        <v>0</v>
      </c>
    </row>
    <row r="16" spans="1:13" ht="18" customHeight="1">
      <c r="A16" s="208"/>
      <c r="B16" s="17" t="s">
        <v>17</v>
      </c>
      <c r="C16" s="93"/>
      <c r="D16" s="79"/>
      <c r="E16" s="81"/>
      <c r="F16" s="82"/>
      <c r="G16" s="84"/>
      <c r="H16" s="83"/>
      <c r="I16" s="1">
        <v>16</v>
      </c>
      <c r="J16" s="1" t="str">
        <f>Info!C88</f>
        <v>czer-nakr-pstra</v>
      </c>
      <c r="L16" s="114">
        <f t="shared" si="0"/>
        <v>0</v>
      </c>
      <c r="M16" s="114">
        <f t="shared" si="1"/>
        <v>0</v>
      </c>
    </row>
    <row r="17" spans="1:13" ht="18" customHeight="1" thickBot="1">
      <c r="A17" s="247" t="s">
        <v>257</v>
      </c>
      <c r="B17" s="17" t="s">
        <v>80</v>
      </c>
      <c r="C17" s="93"/>
      <c r="D17" s="79"/>
      <c r="E17" s="81"/>
      <c r="F17" s="82"/>
      <c r="G17" s="84"/>
      <c r="H17" s="83"/>
      <c r="I17" s="1">
        <v>17</v>
      </c>
      <c r="J17" s="1" t="str">
        <f>Info!C89</f>
        <v>czerwono-pstra</v>
      </c>
      <c r="L17" s="114">
        <f t="shared" si="0"/>
        <v>0</v>
      </c>
      <c r="M17" s="114">
        <f t="shared" si="1"/>
        <v>0</v>
      </c>
    </row>
    <row r="18" spans="1:13" ht="18" customHeight="1" thickBot="1">
      <c r="A18" s="247"/>
      <c r="B18" s="17" t="s">
        <v>81</v>
      </c>
      <c r="C18" s="93"/>
      <c r="D18" s="79"/>
      <c r="E18" s="81"/>
      <c r="F18" s="82"/>
      <c r="G18" s="82"/>
      <c r="H18" s="83"/>
      <c r="I18" s="1">
        <v>18</v>
      </c>
      <c r="J18" s="1" t="str">
        <f>Info!C90</f>
        <v>płowo-pstra</v>
      </c>
      <c r="L18" s="114">
        <f t="shared" si="0"/>
        <v>0</v>
      </c>
      <c r="M18" s="114">
        <f t="shared" si="1"/>
        <v>0</v>
      </c>
    </row>
    <row r="19" spans="1:13" ht="18" customHeight="1">
      <c r="A19" s="207" t="s">
        <v>107</v>
      </c>
      <c r="B19" s="17" t="s">
        <v>82</v>
      </c>
      <c r="C19" s="93"/>
      <c r="D19" s="79"/>
      <c r="E19" s="81"/>
      <c r="F19" s="82"/>
      <c r="G19" s="84"/>
      <c r="H19" s="83"/>
      <c r="I19" s="1">
        <v>19</v>
      </c>
      <c r="J19" s="1" t="str">
        <f>Info!C91</f>
        <v>szpak-pstra</v>
      </c>
      <c r="L19" s="114">
        <f t="shared" si="0"/>
        <v>0</v>
      </c>
      <c r="M19" s="114">
        <f t="shared" si="1"/>
        <v>0</v>
      </c>
    </row>
    <row r="20" spans="1:13" ht="18" customHeight="1">
      <c r="A20" s="232"/>
      <c r="B20" s="17" t="s">
        <v>83</v>
      </c>
      <c r="C20" s="93"/>
      <c r="D20" s="79"/>
      <c r="E20" s="81"/>
      <c r="F20" s="82"/>
      <c r="G20" s="84"/>
      <c r="H20" s="83"/>
      <c r="I20" s="1">
        <v>20</v>
      </c>
      <c r="J20" s="1" t="str">
        <f>Info!C92</f>
        <v>czerwono-szpak</v>
      </c>
      <c r="L20" s="114">
        <f t="shared" si="0"/>
        <v>0</v>
      </c>
      <c r="M20" s="114">
        <f t="shared" si="1"/>
        <v>0</v>
      </c>
    </row>
    <row r="21" spans="1:13" ht="18" customHeight="1">
      <c r="A21" s="241">
        <v>360</v>
      </c>
      <c r="B21" s="17" t="s">
        <v>84</v>
      </c>
      <c r="C21" s="93"/>
      <c r="D21" s="79"/>
      <c r="E21" s="81"/>
      <c r="F21" s="82"/>
      <c r="G21" s="84"/>
      <c r="H21" s="83"/>
      <c r="I21" s="1">
        <v>21</v>
      </c>
      <c r="J21" s="1" t="str">
        <f>Info!C93</f>
        <v>czer-szp-pstra</v>
      </c>
      <c r="L21" s="114">
        <f t="shared" si="0"/>
        <v>0</v>
      </c>
      <c r="M21" s="114">
        <f t="shared" si="1"/>
        <v>0</v>
      </c>
    </row>
    <row r="22" spans="1:13" ht="18" customHeight="1" thickBot="1">
      <c r="A22" s="242"/>
      <c r="B22" s="17" t="s">
        <v>85</v>
      </c>
      <c r="C22" s="93"/>
      <c r="D22" s="79"/>
      <c r="E22" s="81"/>
      <c r="F22" s="82"/>
      <c r="G22" s="82"/>
      <c r="H22" s="83"/>
      <c r="I22" s="1">
        <v>22</v>
      </c>
      <c r="J22" s="1" t="str">
        <f>Info!C94</f>
        <v>płowo-szpak</v>
      </c>
      <c r="L22" s="114">
        <f t="shared" si="0"/>
        <v>0</v>
      </c>
      <c r="M22" s="114">
        <f t="shared" si="1"/>
        <v>0</v>
      </c>
    </row>
    <row r="23" spans="1:13" ht="18" customHeight="1">
      <c r="A23" s="92" t="s">
        <v>104</v>
      </c>
      <c r="B23" s="17" t="s">
        <v>86</v>
      </c>
      <c r="C23" s="93"/>
      <c r="D23" s="79"/>
      <c r="E23" s="81"/>
      <c r="F23" s="82"/>
      <c r="G23" s="82"/>
      <c r="H23" s="83"/>
      <c r="I23" s="1">
        <v>23</v>
      </c>
      <c r="J23" s="1" t="str">
        <f>Info!C95</f>
        <v>pł-szpak-pstra</v>
      </c>
      <c r="L23" s="114">
        <f t="shared" si="0"/>
        <v>0</v>
      </c>
      <c r="M23" s="114">
        <f t="shared" si="1"/>
        <v>0</v>
      </c>
    </row>
    <row r="24" spans="1:13" ht="18" customHeight="1">
      <c r="A24" s="237" t="str">
        <f>Info!H1</f>
        <v>ZIELONA GÓRA</v>
      </c>
      <c r="B24" s="17" t="s">
        <v>87</v>
      </c>
      <c r="C24" s="93"/>
      <c r="D24" s="79"/>
      <c r="E24" s="81"/>
      <c r="F24" s="82"/>
      <c r="G24" s="82"/>
      <c r="H24" s="83"/>
      <c r="L24" s="114">
        <f t="shared" si="0"/>
        <v>0</v>
      </c>
      <c r="M24" s="114">
        <f t="shared" si="1"/>
        <v>0</v>
      </c>
    </row>
    <row r="25" spans="1:13" ht="18" customHeight="1" thickBot="1">
      <c r="A25" s="238"/>
      <c r="B25" s="25" t="s">
        <v>88</v>
      </c>
      <c r="C25" s="93"/>
      <c r="D25" s="87"/>
      <c r="E25" s="88"/>
      <c r="F25" s="89"/>
      <c r="G25" s="89"/>
      <c r="H25" s="90"/>
      <c r="L25" s="114">
        <f t="shared" si="0"/>
        <v>0</v>
      </c>
      <c r="M25" s="114">
        <f t="shared" si="1"/>
        <v>0</v>
      </c>
    </row>
    <row r="26" spans="1:8" ht="24" customHeight="1" thickBot="1">
      <c r="A26" s="92" t="s">
        <v>105</v>
      </c>
      <c r="B26" s="230" t="str">
        <f>'Ex'!B26</f>
        <v>Kkm za 2015 rok </v>
      </c>
      <c r="C26" s="231"/>
      <c r="D26" s="231"/>
      <c r="E26" s="74">
        <f>SUM(L6:L25)</f>
        <v>1055.12</v>
      </c>
      <c r="F26" s="225" t="s">
        <v>106</v>
      </c>
      <c r="G26" s="226"/>
      <c r="H26" s="227"/>
    </row>
    <row r="27" spans="1:8" ht="24" customHeight="1" thickBot="1">
      <c r="A27" s="94" t="s">
        <v>147</v>
      </c>
      <c r="B27" s="230" t="str">
        <f>'Ex'!B27</f>
        <v>Kkm za 2016 rok </v>
      </c>
      <c r="C27" s="231"/>
      <c r="D27" s="231"/>
      <c r="E27" s="72">
        <f>IF(OR(SUM(M6:M25)&gt;=750,SUM(M6:M25)=0),SUM(M6:M25),"MAŁO")</f>
        <v>1568.6299999999999</v>
      </c>
      <c r="F27" s="228">
        <f>IF(AND(E27&lt;&gt;"MAŁO",OR(SUM(L6:M25)&gt;=2500,SUM(L6:M25)=0)),SUM(L6:M25),"MAŁO")</f>
        <v>2623.75</v>
      </c>
      <c r="G27" s="229"/>
      <c r="H27" s="73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75"/>
      <c r="G29" s="75"/>
      <c r="H29" s="22"/>
    </row>
    <row r="30" spans="1:8" ht="12.75">
      <c r="A30" s="18"/>
      <c r="B30" s="18"/>
      <c r="C30" s="22"/>
      <c r="F30" s="75"/>
      <c r="G30" s="75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69B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A17:A18"/>
    <mergeCell ref="B27:D27"/>
    <mergeCell ref="F26:H26"/>
    <mergeCell ref="F27:G27"/>
    <mergeCell ref="B26:D26"/>
    <mergeCell ref="A19:A20"/>
    <mergeCell ref="A21:A22"/>
    <mergeCell ref="A24:A25"/>
  </mergeCells>
  <conditionalFormatting sqref="G5:G25">
    <cfRule type="cellIs" priority="13" dxfId="1" operator="between" stopIfTrue="1">
      <formula>1</formula>
      <formula>($F5+4)/5</formula>
    </cfRule>
    <cfRule type="cellIs" priority="14" dxfId="0" operator="greaterThan" stopIfTrue="1">
      <formula>($F5+4)/5</formula>
    </cfRule>
  </conditionalFormatting>
  <conditionalFormatting sqref="H6:H25">
    <cfRule type="cellIs" priority="15" dxfId="1" operator="greaterThanOrEqual" stopIfTrue="1">
      <formula>20</formula>
    </cfRule>
    <cfRule type="cellIs" priority="16" dxfId="0" operator="between" stopIfTrue="1">
      <formula>1</formula>
      <formula>19</formula>
    </cfRule>
  </conditionalFormatting>
  <conditionalFormatting sqref="E6:E25">
    <cfRule type="cellIs" priority="17" dxfId="1" operator="between" stopIfTrue="1">
      <formula>100</formula>
      <formula>1500</formula>
    </cfRule>
    <cfRule type="cellIs" priority="18" dxfId="0" operator="between" stopIfTrue="1">
      <formula>0.01</formula>
      <formula>99.99</formula>
    </cfRule>
    <cfRule type="cellIs" priority="19" dxfId="0" operator="greaterThan" stopIfTrue="1">
      <formula>1500</formula>
    </cfRule>
  </conditionalFormatting>
  <conditionalFormatting sqref="F6:F25">
    <cfRule type="cellIs" priority="20" dxfId="0" operator="between" stopIfTrue="1">
      <formula>1</formula>
      <formula>149</formula>
    </cfRule>
    <cfRule type="cellIs" priority="21" dxfId="1" operator="greaterThanOrEqual" stopIfTrue="1">
      <formula>150</formula>
    </cfRule>
  </conditionalFormatting>
  <conditionalFormatting sqref="F27:G27">
    <cfRule type="cellIs" priority="22" dxfId="0" operator="between" stopIfTrue="1">
      <formula>0.01</formula>
      <formula>2499.99</formula>
    </cfRule>
    <cfRule type="cellIs" priority="23" dxfId="1" operator="between" stopIfTrue="1">
      <formula>2500</formula>
      <formula>15000</formula>
    </cfRule>
    <cfRule type="cellIs" priority="24" dxfId="0" operator="greaterThan" stopIfTrue="1">
      <formula>15000</formula>
    </cfRule>
  </conditionalFormatting>
  <conditionalFormatting sqref="E27">
    <cfRule type="cellIs" priority="25" dxfId="0" operator="equal" stopIfTrue="1">
      <formula>"MAŁO"</formula>
    </cfRule>
    <cfRule type="cellIs" priority="26" dxfId="1" operator="between" stopIfTrue="1">
      <formula>750</formula>
      <formula>15000</formula>
    </cfRule>
    <cfRule type="cellIs" priority="27" dxfId="0" operator="greaterThan" stopIfTrue="1">
      <formula>15000</formula>
    </cfRule>
  </conditionalFormatting>
  <conditionalFormatting sqref="B1:C2">
    <cfRule type="cellIs" priority="28" dxfId="1" operator="greaterThan" stopIfTrue="1">
      <formula>0</formula>
    </cfRule>
    <cfRule type="cellIs" priority="29" dxfId="21" operator="equal" stopIfTrue="1">
      <formula>0</formula>
    </cfRule>
  </conditionalFormatting>
  <conditionalFormatting sqref="C6:C25">
    <cfRule type="cellIs" priority="30" dxfId="1" operator="between" stopIfTrue="1">
      <formula>$M$2</formula>
      <formula>$M$3</formula>
    </cfRule>
    <cfRule type="cellIs" priority="31" dxfId="1" operator="between" stopIfTrue="1">
      <formula>$M$4</formula>
      <formula>$M$5</formula>
    </cfRule>
    <cfRule type="cellIs" priority="32" dxfId="0" operator="greaterThan" stopIfTrue="1">
      <formula>0</formula>
    </cfRule>
  </conditionalFormatting>
  <conditionalFormatting sqref="H1">
    <cfRule type="cellIs" priority="33" dxfId="0" operator="notEqual" stopIfTrue="1">
      <formula>1</formula>
    </cfRule>
  </conditionalFormatting>
  <conditionalFormatting sqref="G6:G10">
    <cfRule type="cellIs" priority="11" dxfId="127" operator="between" stopIfTrue="1">
      <formula>1</formula>
      <formula>($F6+4)/5</formula>
    </cfRule>
    <cfRule type="cellIs" priority="12" dxfId="126" operator="greaterThan" stopIfTrue="1">
      <formula>($F6+4)/5</formula>
    </cfRule>
  </conditionalFormatting>
  <conditionalFormatting sqref="H6:H10">
    <cfRule type="cellIs" priority="9" dxfId="127" operator="greaterThanOrEqual" stopIfTrue="1">
      <formula>20</formula>
    </cfRule>
    <cfRule type="cellIs" priority="10" dxfId="126" operator="between" stopIfTrue="1">
      <formula>1</formula>
      <formula>19</formula>
    </cfRule>
  </conditionalFormatting>
  <conditionalFormatting sqref="E6:E10">
    <cfRule type="cellIs" priority="6" dxfId="127" operator="between" stopIfTrue="1">
      <formula>100</formula>
      <formula>1500</formula>
    </cfRule>
    <cfRule type="cellIs" priority="7" dxfId="126" operator="between" stopIfTrue="1">
      <formula>0.01</formula>
      <formula>99.99</formula>
    </cfRule>
    <cfRule type="cellIs" priority="8" dxfId="126" operator="greaterThan" stopIfTrue="1">
      <formula>1500</formula>
    </cfRule>
  </conditionalFormatting>
  <conditionalFormatting sqref="F6:F10">
    <cfRule type="cellIs" priority="4" dxfId="126" operator="between" stopIfTrue="1">
      <formula>1</formula>
      <formula>149</formula>
    </cfRule>
    <cfRule type="cellIs" priority="5" dxfId="127" operator="greaterThanOrEqual" stopIfTrue="1">
      <formula>150</formula>
    </cfRule>
  </conditionalFormatting>
  <conditionalFormatting sqref="C6:C10">
    <cfRule type="cellIs" priority="1" dxfId="127" operator="between" stopIfTrue="1">
      <formula>$M$2</formula>
      <formula>$M$3</formula>
    </cfRule>
    <cfRule type="cellIs" priority="2" dxfId="127" operator="between" stopIfTrue="1">
      <formula>$M$4</formula>
      <formula>$M$5</formula>
    </cfRule>
    <cfRule type="cellIs" priority="3" dxfId="126" operator="greaterThan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7"/>
  <dimension ref="A1:W34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23" width="9.140625" style="1" customWidth="1"/>
    <col min="24" max="16384" width="9.140625" style="2" customWidth="1"/>
  </cols>
  <sheetData>
    <row r="1" spans="1:10" ht="31.5" customHeight="1">
      <c r="A1" s="221" t="str">
        <f>'Ex'!A1</f>
        <v>67. OGÓLNOPOLSKA
WYSTAWA
GOŁĘBI POCZTOWYCH</v>
      </c>
      <c r="B1" s="215">
        <f>Rep!A8</f>
        <v>0</v>
      </c>
      <c r="C1" s="216"/>
      <c r="D1" s="96" t="s">
        <v>94</v>
      </c>
      <c r="E1" s="245" t="s">
        <v>249</v>
      </c>
      <c r="F1" s="245"/>
      <c r="G1" s="246"/>
      <c r="H1" s="95">
        <v>1</v>
      </c>
      <c r="I1" s="1">
        <v>1</v>
      </c>
      <c r="J1" s="1" t="str">
        <f>Info!C73</f>
        <v>niebieska</v>
      </c>
    </row>
    <row r="2" spans="1:14" ht="15.75" customHeight="1" thickBot="1">
      <c r="A2" s="222"/>
      <c r="B2" s="217"/>
      <c r="C2" s="218"/>
      <c r="D2" s="24" t="s">
        <v>95</v>
      </c>
      <c r="E2" s="243" t="s">
        <v>71</v>
      </c>
      <c r="F2" s="243"/>
      <c r="G2" s="244"/>
      <c r="H2" s="91" t="s">
        <v>96</v>
      </c>
      <c r="I2" s="1">
        <v>2</v>
      </c>
      <c r="J2" s="1" t="str">
        <f>Info!C74</f>
        <v>niebiesko-nakr.</v>
      </c>
      <c r="M2" s="113">
        <f>Info!B68</f>
        <v>42095</v>
      </c>
      <c r="N2" s="114" t="s">
        <v>111</v>
      </c>
    </row>
    <row r="3" spans="1:14" ht="21.75" customHeight="1" thickBot="1">
      <c r="A3" s="222"/>
      <c r="B3" s="211" t="s">
        <v>209</v>
      </c>
      <c r="C3" s="212"/>
      <c r="D3" s="209" t="s">
        <v>97</v>
      </c>
      <c r="E3" s="209"/>
      <c r="F3" s="209"/>
      <c r="G3" s="209"/>
      <c r="H3" s="210"/>
      <c r="I3" s="1">
        <v>3</v>
      </c>
      <c r="J3" s="1" t="str">
        <f>Info!C75</f>
        <v>ciemno-nakrap.</v>
      </c>
      <c r="M3" s="113">
        <f>Info!B69</f>
        <v>42277</v>
      </c>
      <c r="N3" s="114" t="s">
        <v>110</v>
      </c>
    </row>
    <row r="4" spans="1:14" ht="31.5" customHeight="1">
      <c r="A4" s="222"/>
      <c r="B4" s="4" t="s">
        <v>98</v>
      </c>
      <c r="C4" s="5" t="s">
        <v>99</v>
      </c>
      <c r="D4" s="5" t="s">
        <v>100</v>
      </c>
      <c r="E4" s="6" t="s">
        <v>0</v>
      </c>
      <c r="F4" s="5" t="s">
        <v>101</v>
      </c>
      <c r="G4" s="5" t="s">
        <v>102</v>
      </c>
      <c r="H4" s="7" t="s">
        <v>103</v>
      </c>
      <c r="I4" s="1">
        <v>4</v>
      </c>
      <c r="J4" s="1" t="str">
        <f>Info!C76</f>
        <v>ciemna</v>
      </c>
      <c r="M4" s="113">
        <f>Info!B70</f>
        <v>42461</v>
      </c>
      <c r="N4" s="115" t="s">
        <v>112</v>
      </c>
    </row>
    <row r="5" spans="1:23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89</v>
      </c>
      <c r="F5" s="11" t="s">
        <v>16</v>
      </c>
      <c r="G5" s="11" t="s">
        <v>12</v>
      </c>
      <c r="H5" s="71" t="s">
        <v>11</v>
      </c>
      <c r="I5" s="1">
        <v>5</v>
      </c>
      <c r="J5" s="1" t="str">
        <f>Info!C77</f>
        <v>czarna</v>
      </c>
      <c r="K5" s="13"/>
      <c r="L5" s="13"/>
      <c r="M5" s="113">
        <f>Info!B71</f>
        <v>42643</v>
      </c>
      <c r="N5" s="114" t="s">
        <v>113</v>
      </c>
      <c r="O5" s="13"/>
      <c r="P5" s="13"/>
      <c r="Q5" s="13"/>
      <c r="R5" s="13"/>
      <c r="S5" s="13"/>
      <c r="T5" s="13"/>
      <c r="U5" s="13"/>
      <c r="V5" s="13"/>
      <c r="W5" s="13"/>
    </row>
    <row r="6" spans="1:13" ht="18" customHeight="1">
      <c r="A6" s="15"/>
      <c r="B6" s="16" t="s">
        <v>1</v>
      </c>
      <c r="C6" s="93">
        <v>42155</v>
      </c>
      <c r="D6" s="79" t="s">
        <v>250</v>
      </c>
      <c r="E6" s="81">
        <v>536.96</v>
      </c>
      <c r="F6" s="82">
        <v>407</v>
      </c>
      <c r="G6" s="82">
        <v>12</v>
      </c>
      <c r="H6" s="83">
        <v>21</v>
      </c>
      <c r="I6" s="1">
        <v>6</v>
      </c>
      <c r="J6" s="1" t="str">
        <f>Info!C78</f>
        <v>czerwono-nakr.</v>
      </c>
      <c r="L6" s="114">
        <f>IF(AND(C6&gt;=$M$2,C6&lt;=$M$3,E6&gt;=100,E6&lt;=1500,F6&gt;=150,H6&gt;=20),E6,0)</f>
        <v>536.96</v>
      </c>
      <c r="M6" s="114">
        <f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93">
        <v>42205</v>
      </c>
      <c r="D7" s="79" t="s">
        <v>250</v>
      </c>
      <c r="E7" s="81">
        <v>536.96</v>
      </c>
      <c r="F7" s="82">
        <v>305</v>
      </c>
      <c r="G7" s="84">
        <v>42</v>
      </c>
      <c r="H7" s="83">
        <v>20</v>
      </c>
      <c r="I7" s="1">
        <v>7</v>
      </c>
      <c r="J7" s="1" t="str">
        <f>Info!C79</f>
        <v>czerwona</v>
      </c>
      <c r="L7" s="114">
        <f aca="true" t="shared" si="0" ref="L7:L25">IF(AND(C7&gt;=$M$2,C7&lt;=$M$3,E7&gt;=100,E7&lt;=1500,F7&gt;=150,H7&gt;=20),E7,0)</f>
        <v>536.96</v>
      </c>
      <c r="M7" s="114">
        <f aca="true" t="shared" si="1" ref="M7:M25">IF(AND(C7&gt;=$M$4,C7&lt;=$M$5,E7&gt;=100,E7&lt;=1500,F7&gt;=150,H7&gt;=20),E7,0)</f>
        <v>0</v>
      </c>
    </row>
    <row r="8" spans="1:13" ht="18" customHeight="1">
      <c r="A8" s="15"/>
      <c r="B8" s="17" t="s">
        <v>3</v>
      </c>
      <c r="C8" s="93">
        <v>42211</v>
      </c>
      <c r="D8" s="79" t="s">
        <v>251</v>
      </c>
      <c r="E8" s="81">
        <v>724.99</v>
      </c>
      <c r="F8" s="82">
        <v>9071</v>
      </c>
      <c r="G8" s="84">
        <v>992</v>
      </c>
      <c r="H8" s="83">
        <v>478</v>
      </c>
      <c r="I8" s="1">
        <v>8</v>
      </c>
      <c r="J8" s="1" t="str">
        <f>Info!C80</f>
        <v>płowa</v>
      </c>
      <c r="L8" s="114">
        <f t="shared" si="0"/>
        <v>724.99</v>
      </c>
      <c r="M8" s="114">
        <f t="shared" si="1"/>
        <v>0</v>
      </c>
    </row>
    <row r="9" spans="1:13" ht="18" customHeight="1">
      <c r="A9" s="15"/>
      <c r="B9" s="17" t="s">
        <v>4</v>
      </c>
      <c r="C9" s="93">
        <v>42560</v>
      </c>
      <c r="D9" s="79" t="s">
        <v>242</v>
      </c>
      <c r="E9" s="81">
        <v>312.4</v>
      </c>
      <c r="F9" s="82">
        <v>446</v>
      </c>
      <c r="G9" s="84">
        <v>6</v>
      </c>
      <c r="H9" s="83">
        <v>20</v>
      </c>
      <c r="I9" s="1">
        <v>9</v>
      </c>
      <c r="J9" s="1" t="str">
        <f>Info!C81</f>
        <v>biała</v>
      </c>
      <c r="L9" s="114">
        <f t="shared" si="0"/>
        <v>0</v>
      </c>
      <c r="M9" s="114">
        <f t="shared" si="1"/>
        <v>312.4</v>
      </c>
    </row>
    <row r="10" spans="1:13" ht="18" customHeight="1">
      <c r="A10" s="3"/>
      <c r="B10" s="17" t="s">
        <v>5</v>
      </c>
      <c r="C10" s="93">
        <v>42567</v>
      </c>
      <c r="D10" s="79" t="s">
        <v>252</v>
      </c>
      <c r="E10" s="81">
        <v>683.56</v>
      </c>
      <c r="F10" s="82">
        <v>6220</v>
      </c>
      <c r="G10" s="84">
        <v>117</v>
      </c>
      <c r="H10" s="83">
        <v>310</v>
      </c>
      <c r="I10" s="1">
        <v>10</v>
      </c>
      <c r="J10" s="1" t="str">
        <f>Info!C82</f>
        <v>szpakowata</v>
      </c>
      <c r="L10" s="114">
        <f t="shared" si="0"/>
        <v>0</v>
      </c>
      <c r="M10" s="114">
        <f t="shared" si="1"/>
        <v>683.56</v>
      </c>
    </row>
    <row r="11" spans="1:13" ht="18" customHeight="1">
      <c r="A11" s="3"/>
      <c r="B11" s="17" t="s">
        <v>6</v>
      </c>
      <c r="C11" s="93"/>
      <c r="D11" s="79"/>
      <c r="E11" s="81"/>
      <c r="F11" s="82"/>
      <c r="G11" s="84"/>
      <c r="H11" s="83"/>
      <c r="I11" s="1">
        <v>11</v>
      </c>
      <c r="J11" s="1" t="str">
        <f>Info!C83</f>
        <v>niebiesko-pstra</v>
      </c>
      <c r="L11" s="114">
        <f t="shared" si="0"/>
        <v>0</v>
      </c>
      <c r="M11" s="114">
        <f t="shared" si="1"/>
        <v>0</v>
      </c>
    </row>
    <row r="12" spans="1:13" ht="18" customHeight="1">
      <c r="A12" s="141" t="str">
        <f>'Ex'!A12</f>
        <v>TARGI KIELCE</v>
      </c>
      <c r="B12" s="17" t="s">
        <v>7</v>
      </c>
      <c r="C12" s="93"/>
      <c r="D12" s="79"/>
      <c r="E12" s="81"/>
      <c r="F12" s="82"/>
      <c r="G12" s="84"/>
      <c r="H12" s="83"/>
      <c r="I12" s="1">
        <v>12</v>
      </c>
      <c r="J12" s="1" t="str">
        <f>Info!C84</f>
        <v>nieb-nakr-pstra</v>
      </c>
      <c r="L12" s="114">
        <f t="shared" si="0"/>
        <v>0</v>
      </c>
      <c r="M12" s="114">
        <f t="shared" si="1"/>
        <v>0</v>
      </c>
    </row>
    <row r="13" spans="1:13" ht="18" customHeight="1">
      <c r="A13" s="141" t="str">
        <f>'Ex'!A13</f>
        <v>13 - 15 styczeń 2017 roku</v>
      </c>
      <c r="B13" s="17" t="s">
        <v>8</v>
      </c>
      <c r="C13" s="93"/>
      <c r="D13" s="79"/>
      <c r="E13" s="81"/>
      <c r="F13" s="82"/>
      <c r="G13" s="84"/>
      <c r="H13" s="83"/>
      <c r="I13" s="1">
        <v>13</v>
      </c>
      <c r="J13" s="1" t="str">
        <f>Info!C85</f>
        <v>ciem-nakr-pstra</v>
      </c>
      <c r="L13" s="114">
        <f t="shared" si="0"/>
        <v>0</v>
      </c>
      <c r="M13" s="114">
        <f t="shared" si="1"/>
        <v>0</v>
      </c>
    </row>
    <row r="14" spans="1:13" ht="18" customHeight="1" thickBot="1">
      <c r="A14" s="141" t="str">
        <f>'Ex'!A14</f>
        <v> </v>
      </c>
      <c r="B14" s="17" t="s">
        <v>9</v>
      </c>
      <c r="C14" s="93"/>
      <c r="D14" s="79"/>
      <c r="E14" s="81"/>
      <c r="F14" s="82"/>
      <c r="G14" s="84"/>
      <c r="H14" s="83"/>
      <c r="I14" s="1">
        <v>14</v>
      </c>
      <c r="J14" s="1" t="str">
        <f>Info!C86</f>
        <v>ciemno-pstra</v>
      </c>
      <c r="L14" s="114">
        <f t="shared" si="0"/>
        <v>0</v>
      </c>
      <c r="M14" s="114">
        <f t="shared" si="1"/>
        <v>0</v>
      </c>
    </row>
    <row r="15" spans="1:13" ht="18" customHeight="1">
      <c r="A15" s="207" t="s">
        <v>210</v>
      </c>
      <c r="B15" s="17" t="s">
        <v>10</v>
      </c>
      <c r="C15" s="93"/>
      <c r="D15" s="79"/>
      <c r="E15" s="81"/>
      <c r="F15" s="82"/>
      <c r="G15" s="82"/>
      <c r="H15" s="83"/>
      <c r="I15" s="1">
        <v>15</v>
      </c>
      <c r="J15" s="1" t="str">
        <f>Info!C87</f>
        <v>czarno-pstra</v>
      </c>
      <c r="L15" s="114">
        <f t="shared" si="0"/>
        <v>0</v>
      </c>
      <c r="M15" s="114">
        <f t="shared" si="1"/>
        <v>0</v>
      </c>
    </row>
    <row r="16" spans="1:13" ht="18" customHeight="1">
      <c r="A16" s="208"/>
      <c r="B16" s="17" t="s">
        <v>17</v>
      </c>
      <c r="C16" s="93"/>
      <c r="D16" s="80"/>
      <c r="E16" s="85"/>
      <c r="F16" s="84"/>
      <c r="G16" s="84"/>
      <c r="H16" s="86"/>
      <c r="I16" s="1">
        <v>16</v>
      </c>
      <c r="J16" s="1" t="str">
        <f>Info!C88</f>
        <v>czer-nakr-pstra</v>
      </c>
      <c r="L16" s="114">
        <f t="shared" si="0"/>
        <v>0</v>
      </c>
      <c r="M16" s="114">
        <f t="shared" si="1"/>
        <v>0</v>
      </c>
    </row>
    <row r="17" spans="1:13" ht="18" customHeight="1">
      <c r="A17" s="239" t="s">
        <v>244</v>
      </c>
      <c r="B17" s="17" t="s">
        <v>80</v>
      </c>
      <c r="C17" s="93"/>
      <c r="D17" s="79"/>
      <c r="E17" s="81"/>
      <c r="F17" s="82"/>
      <c r="G17" s="82"/>
      <c r="H17" s="83"/>
      <c r="I17" s="1">
        <v>17</v>
      </c>
      <c r="J17" s="1" t="str">
        <f>Info!C89</f>
        <v>czerwono-pstra</v>
      </c>
      <c r="L17" s="114">
        <f t="shared" si="0"/>
        <v>0</v>
      </c>
      <c r="M17" s="114">
        <f t="shared" si="1"/>
        <v>0</v>
      </c>
    </row>
    <row r="18" spans="1:13" ht="18" customHeight="1" thickBot="1">
      <c r="A18" s="240"/>
      <c r="B18" s="17" t="s">
        <v>81</v>
      </c>
      <c r="C18" s="93"/>
      <c r="D18" s="79"/>
      <c r="E18" s="81"/>
      <c r="F18" s="82"/>
      <c r="G18" s="82"/>
      <c r="H18" s="83"/>
      <c r="I18" s="1">
        <v>18</v>
      </c>
      <c r="J18" s="1" t="str">
        <f>Info!C90</f>
        <v>płowo-pstra</v>
      </c>
      <c r="L18" s="114">
        <f t="shared" si="0"/>
        <v>0</v>
      </c>
      <c r="M18" s="114">
        <f t="shared" si="1"/>
        <v>0</v>
      </c>
    </row>
    <row r="19" spans="1:13" ht="18" customHeight="1">
      <c r="A19" s="207" t="s">
        <v>107</v>
      </c>
      <c r="B19" s="17" t="s">
        <v>82</v>
      </c>
      <c r="C19" s="93"/>
      <c r="D19" s="79"/>
      <c r="E19" s="81"/>
      <c r="F19" s="82"/>
      <c r="G19" s="82"/>
      <c r="H19" s="83"/>
      <c r="I19" s="1">
        <v>19</v>
      </c>
      <c r="J19" s="1" t="str">
        <f>Info!C91</f>
        <v>szpak-pstra</v>
      </c>
      <c r="L19" s="114">
        <f t="shared" si="0"/>
        <v>0</v>
      </c>
      <c r="M19" s="114">
        <f t="shared" si="1"/>
        <v>0</v>
      </c>
    </row>
    <row r="20" spans="1:13" ht="18" customHeight="1">
      <c r="A20" s="232"/>
      <c r="B20" s="17" t="s">
        <v>83</v>
      </c>
      <c r="C20" s="93"/>
      <c r="D20" s="79"/>
      <c r="E20" s="81"/>
      <c r="F20" s="82"/>
      <c r="G20" s="82"/>
      <c r="H20" s="83"/>
      <c r="I20" s="1">
        <v>20</v>
      </c>
      <c r="J20" s="1" t="str">
        <f>Info!C92</f>
        <v>czerwono-szpak</v>
      </c>
      <c r="L20" s="114">
        <f t="shared" si="0"/>
        <v>0</v>
      </c>
      <c r="M20" s="114">
        <f t="shared" si="1"/>
        <v>0</v>
      </c>
    </row>
    <row r="21" spans="1:13" ht="18" customHeight="1">
      <c r="A21" s="241">
        <v>357</v>
      </c>
      <c r="B21" s="17" t="s">
        <v>84</v>
      </c>
      <c r="C21" s="93"/>
      <c r="D21" s="79"/>
      <c r="E21" s="81"/>
      <c r="F21" s="82"/>
      <c r="G21" s="82"/>
      <c r="H21" s="83"/>
      <c r="I21" s="1">
        <v>21</v>
      </c>
      <c r="J21" s="1" t="str">
        <f>Info!C93</f>
        <v>czer-szp-pstra</v>
      </c>
      <c r="L21" s="114">
        <f t="shared" si="0"/>
        <v>0</v>
      </c>
      <c r="M21" s="114">
        <f t="shared" si="1"/>
        <v>0</v>
      </c>
    </row>
    <row r="22" spans="1:13" ht="18" customHeight="1" thickBot="1">
      <c r="A22" s="242"/>
      <c r="B22" s="17" t="s">
        <v>85</v>
      </c>
      <c r="C22" s="93"/>
      <c r="D22" s="79"/>
      <c r="E22" s="81"/>
      <c r="F22" s="82"/>
      <c r="G22" s="82"/>
      <c r="H22" s="83"/>
      <c r="I22" s="1">
        <v>22</v>
      </c>
      <c r="J22" s="1" t="str">
        <f>Info!C94</f>
        <v>płowo-szpak</v>
      </c>
      <c r="L22" s="114">
        <f t="shared" si="0"/>
        <v>0</v>
      </c>
      <c r="M22" s="114">
        <f t="shared" si="1"/>
        <v>0</v>
      </c>
    </row>
    <row r="23" spans="1:13" ht="18" customHeight="1">
      <c r="A23" s="92" t="s">
        <v>104</v>
      </c>
      <c r="B23" s="17" t="s">
        <v>86</v>
      </c>
      <c r="C23" s="93"/>
      <c r="D23" s="79"/>
      <c r="E23" s="81"/>
      <c r="F23" s="82"/>
      <c r="G23" s="82"/>
      <c r="H23" s="83"/>
      <c r="I23" s="1">
        <v>23</v>
      </c>
      <c r="J23" s="1" t="str">
        <f>Info!C95</f>
        <v>pł-szpak-pstra</v>
      </c>
      <c r="L23" s="114">
        <f t="shared" si="0"/>
        <v>0</v>
      </c>
      <c r="M23" s="114">
        <f t="shared" si="1"/>
        <v>0</v>
      </c>
    </row>
    <row r="24" spans="1:13" ht="18" customHeight="1">
      <c r="A24" s="237" t="str">
        <f>Info!H1</f>
        <v>ZIELONA GÓRA</v>
      </c>
      <c r="B24" s="17" t="s">
        <v>87</v>
      </c>
      <c r="C24" s="93"/>
      <c r="D24" s="79"/>
      <c r="E24" s="81"/>
      <c r="F24" s="82"/>
      <c r="G24" s="82"/>
      <c r="H24" s="83"/>
      <c r="L24" s="114">
        <f t="shared" si="0"/>
        <v>0</v>
      </c>
      <c r="M24" s="114">
        <f t="shared" si="1"/>
        <v>0</v>
      </c>
    </row>
    <row r="25" spans="1:13" ht="18" customHeight="1" thickBot="1">
      <c r="A25" s="238"/>
      <c r="B25" s="25" t="s">
        <v>88</v>
      </c>
      <c r="C25" s="93"/>
      <c r="D25" s="87"/>
      <c r="E25" s="88"/>
      <c r="F25" s="89"/>
      <c r="G25" s="89"/>
      <c r="H25" s="90"/>
      <c r="L25" s="114">
        <f t="shared" si="0"/>
        <v>0</v>
      </c>
      <c r="M25" s="114">
        <f t="shared" si="1"/>
        <v>0</v>
      </c>
    </row>
    <row r="26" spans="1:8" ht="24" customHeight="1" thickBot="1">
      <c r="A26" s="92" t="s">
        <v>105</v>
      </c>
      <c r="B26" s="230" t="str">
        <f>'Ex'!B26</f>
        <v>Kkm za 2015 rok </v>
      </c>
      <c r="C26" s="231"/>
      <c r="D26" s="231"/>
      <c r="E26" s="74">
        <f>SUM(L6:L25)</f>
        <v>1798.91</v>
      </c>
      <c r="F26" s="225" t="s">
        <v>106</v>
      </c>
      <c r="G26" s="226"/>
      <c r="H26" s="227"/>
    </row>
    <row r="27" spans="1:8" ht="24" customHeight="1" thickBot="1">
      <c r="A27" s="94" t="s">
        <v>147</v>
      </c>
      <c r="B27" s="230" t="str">
        <f>'Ex'!B27</f>
        <v>Kkm za 2016 rok </v>
      </c>
      <c r="C27" s="231"/>
      <c r="D27" s="231"/>
      <c r="E27" s="72">
        <f>IF(OR(SUM(M6:M25)&gt;=750,SUM(M6:M25)=0),SUM(M6:M25),"MAŁO")</f>
        <v>995.9599999999999</v>
      </c>
      <c r="F27" s="228">
        <f>IF(AND(E27&lt;&gt;"MAŁO",OR(SUM(L6:M25)&gt;=2500,SUM(L6:M25)=0)),SUM(L6:M25),"MAŁO")</f>
        <v>2794.87</v>
      </c>
      <c r="G27" s="229"/>
      <c r="H27" s="73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75"/>
      <c r="G29" s="75"/>
      <c r="H29" s="22"/>
    </row>
    <row r="30" spans="1:8" ht="12.75">
      <c r="A30" s="18"/>
      <c r="B30" s="18"/>
      <c r="C30" s="22"/>
      <c r="F30" s="75"/>
      <c r="G30" s="75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69B" sheet="1" objects="1" scenarios="1" selectLockedCells="1"/>
  <mergeCells count="15">
    <mergeCell ref="A15:A16"/>
    <mergeCell ref="D3:H3"/>
    <mergeCell ref="B3:C3"/>
    <mergeCell ref="E2:G2"/>
    <mergeCell ref="B1:C2"/>
    <mergeCell ref="E1:G1"/>
    <mergeCell ref="A1:A4"/>
    <mergeCell ref="A19:A20"/>
    <mergeCell ref="A17:A18"/>
    <mergeCell ref="A21:A22"/>
    <mergeCell ref="A24:A25"/>
    <mergeCell ref="B27:D27"/>
    <mergeCell ref="F26:H26"/>
    <mergeCell ref="F27:G27"/>
    <mergeCell ref="B26:D26"/>
  </mergeCells>
  <conditionalFormatting sqref="G5:G25">
    <cfRule type="cellIs" priority="13" dxfId="1" operator="between" stopIfTrue="1">
      <formula>1</formula>
      <formula>($F5+4)/5</formula>
    </cfRule>
    <cfRule type="cellIs" priority="14" dxfId="0" operator="greaterThan" stopIfTrue="1">
      <formula>($F5+4)/5</formula>
    </cfRule>
  </conditionalFormatting>
  <conditionalFormatting sqref="H6:H25">
    <cfRule type="cellIs" priority="15" dxfId="1" operator="greaterThanOrEqual" stopIfTrue="1">
      <formula>20</formula>
    </cfRule>
    <cfRule type="cellIs" priority="16" dxfId="0" operator="between" stopIfTrue="1">
      <formula>1</formula>
      <formula>19</formula>
    </cfRule>
  </conditionalFormatting>
  <conditionalFormatting sqref="E6:E25">
    <cfRule type="cellIs" priority="17" dxfId="1" operator="between" stopIfTrue="1">
      <formula>100</formula>
      <formula>1500</formula>
    </cfRule>
    <cfRule type="cellIs" priority="18" dxfId="0" operator="between" stopIfTrue="1">
      <formula>0.01</formula>
      <formula>99.99</formula>
    </cfRule>
    <cfRule type="cellIs" priority="19" dxfId="0" operator="greaterThan" stopIfTrue="1">
      <formula>1500</formula>
    </cfRule>
  </conditionalFormatting>
  <conditionalFormatting sqref="F6:F25">
    <cfRule type="cellIs" priority="20" dxfId="0" operator="between" stopIfTrue="1">
      <formula>1</formula>
      <formula>149</formula>
    </cfRule>
    <cfRule type="cellIs" priority="21" dxfId="1" operator="greaterThanOrEqual" stopIfTrue="1">
      <formula>150</formula>
    </cfRule>
  </conditionalFormatting>
  <conditionalFormatting sqref="F27:G27">
    <cfRule type="cellIs" priority="22" dxfId="0" operator="between" stopIfTrue="1">
      <formula>0.01</formula>
      <formula>2499.99</formula>
    </cfRule>
    <cfRule type="cellIs" priority="23" dxfId="1" operator="between" stopIfTrue="1">
      <formula>2500</formula>
      <formula>15000</formula>
    </cfRule>
    <cfRule type="cellIs" priority="24" dxfId="0" operator="greaterThan" stopIfTrue="1">
      <formula>15000</formula>
    </cfRule>
  </conditionalFormatting>
  <conditionalFormatting sqref="E27">
    <cfRule type="cellIs" priority="25" dxfId="0" operator="equal" stopIfTrue="1">
      <formula>"MAŁO"</formula>
    </cfRule>
    <cfRule type="cellIs" priority="26" dxfId="1" operator="between" stopIfTrue="1">
      <formula>750</formula>
      <formula>15000</formula>
    </cfRule>
    <cfRule type="cellIs" priority="27" dxfId="0" operator="greaterThan" stopIfTrue="1">
      <formula>15000</formula>
    </cfRule>
  </conditionalFormatting>
  <conditionalFormatting sqref="B1:C2">
    <cfRule type="cellIs" priority="28" dxfId="1" operator="greaterThan" stopIfTrue="1">
      <formula>0</formula>
    </cfRule>
    <cfRule type="cellIs" priority="29" dxfId="21" operator="equal" stopIfTrue="1">
      <formula>0</formula>
    </cfRule>
  </conditionalFormatting>
  <conditionalFormatting sqref="C6:C25">
    <cfRule type="cellIs" priority="30" dxfId="1" operator="between" stopIfTrue="1">
      <formula>$M$2</formula>
      <formula>$M$3</formula>
    </cfRule>
    <cfRule type="cellIs" priority="31" dxfId="1" operator="between" stopIfTrue="1">
      <formula>$M$4</formula>
      <formula>$M$5</formula>
    </cfRule>
    <cfRule type="cellIs" priority="32" dxfId="0" operator="greaterThan" stopIfTrue="1">
      <formula>0</formula>
    </cfRule>
  </conditionalFormatting>
  <conditionalFormatting sqref="H1">
    <cfRule type="cellIs" priority="33" dxfId="0" operator="notEqual" stopIfTrue="1">
      <formula>1</formula>
    </cfRule>
  </conditionalFormatting>
  <conditionalFormatting sqref="G6:G10">
    <cfRule type="cellIs" priority="11" dxfId="1" operator="between" stopIfTrue="1">
      <formula>1</formula>
      <formula>($F6+4)/5</formula>
    </cfRule>
    <cfRule type="cellIs" priority="12" dxfId="0" operator="greaterThan" stopIfTrue="1">
      <formula>($F6+4)/5</formula>
    </cfRule>
  </conditionalFormatting>
  <conditionalFormatting sqref="H6:H10">
    <cfRule type="cellIs" priority="9" dxfId="1" operator="greaterThanOrEqual" stopIfTrue="1">
      <formula>20</formula>
    </cfRule>
    <cfRule type="cellIs" priority="10" dxfId="0" operator="between" stopIfTrue="1">
      <formula>1</formula>
      <formula>19</formula>
    </cfRule>
  </conditionalFormatting>
  <conditionalFormatting sqref="E6:E10">
    <cfRule type="cellIs" priority="6" dxfId="1" operator="between" stopIfTrue="1">
      <formula>100</formula>
      <formula>1500</formula>
    </cfRule>
    <cfRule type="cellIs" priority="7" dxfId="0" operator="between" stopIfTrue="1">
      <formula>0.01</formula>
      <formula>99.99</formula>
    </cfRule>
    <cfRule type="cellIs" priority="8" dxfId="0" operator="greaterThan" stopIfTrue="1">
      <formula>1500</formula>
    </cfRule>
  </conditionalFormatting>
  <conditionalFormatting sqref="F6:F10">
    <cfRule type="cellIs" priority="4" dxfId="0" operator="between" stopIfTrue="1">
      <formula>1</formula>
      <formula>149</formula>
    </cfRule>
    <cfRule type="cellIs" priority="5" dxfId="1" operator="greaterThanOrEqual" stopIfTrue="1">
      <formula>150</formula>
    </cfRule>
  </conditionalFormatting>
  <conditionalFormatting sqref="C6:C10">
    <cfRule type="cellIs" priority="1" dxfId="1" operator="between" stopIfTrue="1">
      <formula>$M$2</formula>
      <formula>$M$3</formula>
    </cfRule>
    <cfRule type="cellIs" priority="2" dxfId="1" operator="between" stopIfTrue="1">
      <formula>$M$4</formula>
      <formula>$M$5</formula>
    </cfRule>
    <cfRule type="cellIs" priority="3" dxfId="0" operator="greaterThan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6"/>
  <dimension ref="A1:W34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23" width="9.140625" style="1" customWidth="1"/>
    <col min="24" max="16384" width="9.140625" style="2" customWidth="1"/>
  </cols>
  <sheetData>
    <row r="1" spans="1:10" ht="31.5" customHeight="1">
      <c r="A1" s="221" t="str">
        <f>'Ex'!A1</f>
        <v>67. OGÓLNOPOLSKA
WYSTAWA
GOŁĘBI POCZTOWYCH</v>
      </c>
      <c r="B1" s="215">
        <f>Rep!A9</f>
        <v>0</v>
      </c>
      <c r="C1" s="216"/>
      <c r="D1" s="96" t="s">
        <v>94</v>
      </c>
      <c r="E1" s="245" t="s">
        <v>253</v>
      </c>
      <c r="F1" s="245"/>
      <c r="G1" s="246"/>
      <c r="H1" s="95">
        <v>1</v>
      </c>
      <c r="I1" s="1">
        <v>1</v>
      </c>
      <c r="J1" s="1" t="str">
        <f>Info!C73</f>
        <v>niebieska</v>
      </c>
    </row>
    <row r="2" spans="1:14" ht="15.75" customHeight="1" thickBot="1">
      <c r="A2" s="222"/>
      <c r="B2" s="217"/>
      <c r="C2" s="218"/>
      <c r="D2" s="24" t="s">
        <v>95</v>
      </c>
      <c r="E2" s="243" t="s">
        <v>174</v>
      </c>
      <c r="F2" s="243"/>
      <c r="G2" s="244"/>
      <c r="H2" s="91" t="s">
        <v>96</v>
      </c>
      <c r="I2" s="1">
        <v>2</v>
      </c>
      <c r="J2" s="1" t="str">
        <f>Info!C74</f>
        <v>niebiesko-nakr.</v>
      </c>
      <c r="M2" s="113">
        <f>Info!B68</f>
        <v>42095</v>
      </c>
      <c r="N2" s="114" t="s">
        <v>111</v>
      </c>
    </row>
    <row r="3" spans="1:14" ht="21.75" customHeight="1" thickBot="1">
      <c r="A3" s="222"/>
      <c r="B3" s="211" t="s">
        <v>209</v>
      </c>
      <c r="C3" s="212"/>
      <c r="D3" s="209" t="s">
        <v>97</v>
      </c>
      <c r="E3" s="209"/>
      <c r="F3" s="209"/>
      <c r="G3" s="209"/>
      <c r="H3" s="210"/>
      <c r="I3" s="1">
        <v>3</v>
      </c>
      <c r="J3" s="1" t="str">
        <f>Info!C75</f>
        <v>ciemno-nakrap.</v>
      </c>
      <c r="M3" s="113">
        <f>Info!B69</f>
        <v>42277</v>
      </c>
      <c r="N3" s="114" t="s">
        <v>110</v>
      </c>
    </row>
    <row r="4" spans="1:14" ht="31.5" customHeight="1">
      <c r="A4" s="222"/>
      <c r="B4" s="4" t="s">
        <v>98</v>
      </c>
      <c r="C4" s="5" t="s">
        <v>99</v>
      </c>
      <c r="D4" s="5" t="s">
        <v>100</v>
      </c>
      <c r="E4" s="6" t="s">
        <v>0</v>
      </c>
      <c r="F4" s="5" t="s">
        <v>101</v>
      </c>
      <c r="G4" s="5" t="s">
        <v>102</v>
      </c>
      <c r="H4" s="7" t="s">
        <v>103</v>
      </c>
      <c r="I4" s="1">
        <v>4</v>
      </c>
      <c r="J4" s="1" t="str">
        <f>Info!C76</f>
        <v>ciemna</v>
      </c>
      <c r="M4" s="113">
        <f>Info!B70</f>
        <v>42461</v>
      </c>
      <c r="N4" s="115" t="s">
        <v>112</v>
      </c>
    </row>
    <row r="5" spans="1:23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89</v>
      </c>
      <c r="F5" s="11" t="s">
        <v>16</v>
      </c>
      <c r="G5" s="11" t="s">
        <v>12</v>
      </c>
      <c r="H5" s="71" t="s">
        <v>11</v>
      </c>
      <c r="I5" s="1">
        <v>5</v>
      </c>
      <c r="J5" s="1" t="str">
        <f>Info!C77</f>
        <v>czarna</v>
      </c>
      <c r="K5" s="13"/>
      <c r="L5" s="13"/>
      <c r="M5" s="113">
        <f>Info!B71</f>
        <v>42643</v>
      </c>
      <c r="N5" s="114" t="s">
        <v>113</v>
      </c>
      <c r="O5" s="13"/>
      <c r="P5" s="13"/>
      <c r="Q5" s="13"/>
      <c r="R5" s="13"/>
      <c r="S5" s="13"/>
      <c r="T5" s="13"/>
      <c r="U5" s="13"/>
      <c r="V5" s="13"/>
      <c r="W5" s="13"/>
    </row>
    <row r="6" spans="1:13" ht="18" customHeight="1">
      <c r="A6" s="15"/>
      <c r="B6" s="16" t="s">
        <v>1</v>
      </c>
      <c r="C6" s="93">
        <v>42155</v>
      </c>
      <c r="D6" s="79" t="s">
        <v>254</v>
      </c>
      <c r="E6" s="81">
        <v>545.98</v>
      </c>
      <c r="F6" s="82">
        <v>407</v>
      </c>
      <c r="G6" s="82">
        <v>27</v>
      </c>
      <c r="H6" s="83">
        <v>21</v>
      </c>
      <c r="I6" s="1">
        <v>6</v>
      </c>
      <c r="J6" s="1" t="str">
        <f>Info!C78</f>
        <v>czerwono-nakr.</v>
      </c>
      <c r="L6" s="114">
        <f>IF(AND(C6&gt;=$M$2,C6&lt;=$M$3,E6&gt;=100,E6&lt;=1500,F6&gt;=150,H6&gt;=20),E6,0)</f>
        <v>545.98</v>
      </c>
      <c r="M6" s="114">
        <f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93">
        <v>42540</v>
      </c>
      <c r="D7" s="79" t="s">
        <v>254</v>
      </c>
      <c r="E7" s="81">
        <v>546.87</v>
      </c>
      <c r="F7" s="82">
        <v>396</v>
      </c>
      <c r="G7" s="84">
        <v>15</v>
      </c>
      <c r="H7" s="83">
        <v>23</v>
      </c>
      <c r="I7" s="1">
        <v>7</v>
      </c>
      <c r="J7" s="1" t="str">
        <f>Info!C79</f>
        <v>czerwona</v>
      </c>
      <c r="L7" s="114">
        <f aca="true" t="shared" si="0" ref="L7:L25">IF(AND(C7&gt;=$M$2,C7&lt;=$M$3,E7&gt;=100,E7&lt;=1500,F7&gt;=150,H7&gt;=20),E7,0)</f>
        <v>0</v>
      </c>
      <c r="M7" s="114">
        <f aca="true" t="shared" si="1" ref="M7:M25">IF(AND(C7&gt;=$M$4,C7&lt;=$M$5,E7&gt;=100,E7&lt;=1500,F7&gt;=150,H7&gt;=20),E7,0)</f>
        <v>546.87</v>
      </c>
    </row>
    <row r="8" spans="1:13" ht="18" customHeight="1">
      <c r="A8" s="15"/>
      <c r="B8" s="17" t="s">
        <v>3</v>
      </c>
      <c r="C8" s="93">
        <v>42547</v>
      </c>
      <c r="D8" s="79" t="s">
        <v>255</v>
      </c>
      <c r="E8" s="81">
        <v>323.32</v>
      </c>
      <c r="F8" s="82">
        <v>476</v>
      </c>
      <c r="G8" s="84">
        <v>12</v>
      </c>
      <c r="H8" s="83">
        <v>22</v>
      </c>
      <c r="I8" s="1">
        <v>8</v>
      </c>
      <c r="J8" s="1" t="str">
        <f>Info!C80</f>
        <v>płowa</v>
      </c>
      <c r="L8" s="114">
        <f t="shared" si="0"/>
        <v>0</v>
      </c>
      <c r="M8" s="114">
        <f t="shared" si="1"/>
        <v>323.32</v>
      </c>
    </row>
    <row r="9" spans="1:13" ht="18" customHeight="1">
      <c r="A9" s="15"/>
      <c r="B9" s="17" t="s">
        <v>4</v>
      </c>
      <c r="C9" s="93">
        <v>42567</v>
      </c>
      <c r="D9" s="79" t="s">
        <v>252</v>
      </c>
      <c r="E9" s="81">
        <v>691.74</v>
      </c>
      <c r="F9" s="82">
        <v>348</v>
      </c>
      <c r="G9" s="84">
        <v>1</v>
      </c>
      <c r="H9" s="83">
        <v>24</v>
      </c>
      <c r="I9" s="1">
        <v>9</v>
      </c>
      <c r="J9" s="1" t="str">
        <f>Info!C81</f>
        <v>biała</v>
      </c>
      <c r="L9" s="114">
        <f t="shared" si="0"/>
        <v>0</v>
      </c>
      <c r="M9" s="114">
        <f t="shared" si="1"/>
        <v>691.74</v>
      </c>
    </row>
    <row r="10" spans="1:13" ht="18" customHeight="1">
      <c r="A10" s="3"/>
      <c r="B10" s="17" t="s">
        <v>5</v>
      </c>
      <c r="C10" s="93">
        <v>42575</v>
      </c>
      <c r="D10" s="79" t="s">
        <v>243</v>
      </c>
      <c r="E10" s="81">
        <v>522.22</v>
      </c>
      <c r="F10" s="82">
        <v>360</v>
      </c>
      <c r="G10" s="84">
        <v>20</v>
      </c>
      <c r="H10" s="83">
        <v>22</v>
      </c>
      <c r="I10" s="1">
        <v>10</v>
      </c>
      <c r="J10" s="1" t="str">
        <f>Info!C82</f>
        <v>szpakowata</v>
      </c>
      <c r="L10" s="114">
        <f t="shared" si="0"/>
        <v>0</v>
      </c>
      <c r="M10" s="114">
        <f t="shared" si="1"/>
        <v>522.22</v>
      </c>
    </row>
    <row r="11" spans="1:13" ht="18" customHeight="1">
      <c r="A11" s="3"/>
      <c r="B11" s="17" t="s">
        <v>6</v>
      </c>
      <c r="C11" s="93"/>
      <c r="D11" s="79"/>
      <c r="E11" s="81"/>
      <c r="F11" s="82"/>
      <c r="G11" s="84"/>
      <c r="H11" s="83"/>
      <c r="I11" s="1">
        <v>11</v>
      </c>
      <c r="J11" s="1" t="str">
        <f>Info!C83</f>
        <v>niebiesko-pstra</v>
      </c>
      <c r="L11" s="114">
        <f t="shared" si="0"/>
        <v>0</v>
      </c>
      <c r="M11" s="114">
        <f t="shared" si="1"/>
        <v>0</v>
      </c>
    </row>
    <row r="12" spans="1:13" ht="18" customHeight="1">
      <c r="A12" s="141" t="str">
        <f>'Ex'!A12</f>
        <v>TARGI KIELCE</v>
      </c>
      <c r="B12" s="17" t="s">
        <v>7</v>
      </c>
      <c r="C12" s="93"/>
      <c r="D12" s="79"/>
      <c r="E12" s="81"/>
      <c r="F12" s="82"/>
      <c r="G12" s="84"/>
      <c r="H12" s="83"/>
      <c r="I12" s="1">
        <v>12</v>
      </c>
      <c r="J12" s="1" t="str">
        <f>Info!C84</f>
        <v>nieb-nakr-pstra</v>
      </c>
      <c r="L12" s="114">
        <f t="shared" si="0"/>
        <v>0</v>
      </c>
      <c r="M12" s="114">
        <f t="shared" si="1"/>
        <v>0</v>
      </c>
    </row>
    <row r="13" spans="1:13" ht="18" customHeight="1">
      <c r="A13" s="141" t="str">
        <f>'Ex'!A13</f>
        <v>13 - 15 styczeń 2017 roku</v>
      </c>
      <c r="B13" s="17" t="s">
        <v>8</v>
      </c>
      <c r="C13" s="93"/>
      <c r="D13" s="79"/>
      <c r="E13" s="81"/>
      <c r="F13" s="82"/>
      <c r="G13" s="84"/>
      <c r="H13" s="83"/>
      <c r="I13" s="1">
        <v>13</v>
      </c>
      <c r="J13" s="1" t="str">
        <f>Info!C85</f>
        <v>ciem-nakr-pstra</v>
      </c>
      <c r="L13" s="114">
        <f t="shared" si="0"/>
        <v>0</v>
      </c>
      <c r="M13" s="114">
        <f t="shared" si="1"/>
        <v>0</v>
      </c>
    </row>
    <row r="14" spans="1:13" ht="18" customHeight="1" thickBot="1">
      <c r="A14" s="141" t="str">
        <f>'Ex'!A14</f>
        <v> </v>
      </c>
      <c r="B14" s="17" t="s">
        <v>9</v>
      </c>
      <c r="C14" s="93"/>
      <c r="D14" s="79"/>
      <c r="E14" s="81"/>
      <c r="F14" s="82"/>
      <c r="G14" s="84"/>
      <c r="H14" s="83"/>
      <c r="I14" s="1">
        <v>14</v>
      </c>
      <c r="J14" s="1" t="str">
        <f>Info!C86</f>
        <v>ciemno-pstra</v>
      </c>
      <c r="L14" s="114">
        <f t="shared" si="0"/>
        <v>0</v>
      </c>
      <c r="M14" s="114">
        <f t="shared" si="1"/>
        <v>0</v>
      </c>
    </row>
    <row r="15" spans="1:13" ht="18" customHeight="1">
      <c r="A15" s="207" t="s">
        <v>210</v>
      </c>
      <c r="B15" s="17" t="s">
        <v>10</v>
      </c>
      <c r="C15" s="93"/>
      <c r="D15" s="79"/>
      <c r="E15" s="81"/>
      <c r="F15" s="82"/>
      <c r="G15" s="82"/>
      <c r="H15" s="83"/>
      <c r="I15" s="1">
        <v>15</v>
      </c>
      <c r="J15" s="1" t="str">
        <f>Info!C87</f>
        <v>czarno-pstra</v>
      </c>
      <c r="L15" s="114">
        <f t="shared" si="0"/>
        <v>0</v>
      </c>
      <c r="M15" s="114">
        <f t="shared" si="1"/>
        <v>0</v>
      </c>
    </row>
    <row r="16" spans="1:13" ht="18" customHeight="1">
      <c r="A16" s="208"/>
      <c r="B16" s="17" t="s">
        <v>17</v>
      </c>
      <c r="C16" s="93"/>
      <c r="D16" s="80"/>
      <c r="E16" s="85"/>
      <c r="F16" s="84"/>
      <c r="G16" s="84"/>
      <c r="H16" s="86"/>
      <c r="I16" s="1">
        <v>16</v>
      </c>
      <c r="J16" s="1" t="str">
        <f>Info!C88</f>
        <v>czer-nakr-pstra</v>
      </c>
      <c r="L16" s="114">
        <f t="shared" si="0"/>
        <v>0</v>
      </c>
      <c r="M16" s="114">
        <f t="shared" si="1"/>
        <v>0</v>
      </c>
    </row>
    <row r="17" spans="1:13" ht="18" customHeight="1">
      <c r="A17" s="239" t="s">
        <v>256</v>
      </c>
      <c r="B17" s="17" t="s">
        <v>80</v>
      </c>
      <c r="C17" s="93"/>
      <c r="D17" s="79"/>
      <c r="E17" s="81"/>
      <c r="F17" s="82"/>
      <c r="G17" s="82"/>
      <c r="H17" s="83"/>
      <c r="I17" s="1">
        <v>17</v>
      </c>
      <c r="J17" s="1" t="str">
        <f>Info!C89</f>
        <v>czerwono-pstra</v>
      </c>
      <c r="L17" s="114">
        <f t="shared" si="0"/>
        <v>0</v>
      </c>
      <c r="M17" s="114">
        <f t="shared" si="1"/>
        <v>0</v>
      </c>
    </row>
    <row r="18" spans="1:13" ht="18" customHeight="1" thickBot="1">
      <c r="A18" s="240"/>
      <c r="B18" s="17" t="s">
        <v>81</v>
      </c>
      <c r="C18" s="93"/>
      <c r="D18" s="79"/>
      <c r="E18" s="81"/>
      <c r="F18" s="82"/>
      <c r="G18" s="82"/>
      <c r="H18" s="83"/>
      <c r="I18" s="1">
        <v>18</v>
      </c>
      <c r="J18" s="1" t="str">
        <f>Info!C90</f>
        <v>płowo-pstra</v>
      </c>
      <c r="L18" s="114">
        <f t="shared" si="0"/>
        <v>0</v>
      </c>
      <c r="M18" s="114">
        <f t="shared" si="1"/>
        <v>0</v>
      </c>
    </row>
    <row r="19" spans="1:13" ht="18" customHeight="1">
      <c r="A19" s="207" t="s">
        <v>107</v>
      </c>
      <c r="B19" s="17" t="s">
        <v>82</v>
      </c>
      <c r="C19" s="93"/>
      <c r="D19" s="79"/>
      <c r="E19" s="81"/>
      <c r="F19" s="82"/>
      <c r="G19" s="82"/>
      <c r="H19" s="83"/>
      <c r="I19" s="1">
        <v>19</v>
      </c>
      <c r="J19" s="1" t="str">
        <f>Info!C91</f>
        <v>szpak-pstra</v>
      </c>
      <c r="L19" s="114">
        <f t="shared" si="0"/>
        <v>0</v>
      </c>
      <c r="M19" s="114">
        <f t="shared" si="1"/>
        <v>0</v>
      </c>
    </row>
    <row r="20" spans="1:13" ht="18" customHeight="1">
      <c r="A20" s="232"/>
      <c r="B20" s="17" t="s">
        <v>83</v>
      </c>
      <c r="C20" s="93"/>
      <c r="D20" s="79"/>
      <c r="E20" s="81"/>
      <c r="F20" s="82"/>
      <c r="G20" s="82"/>
      <c r="H20" s="83"/>
      <c r="I20" s="1">
        <v>20</v>
      </c>
      <c r="J20" s="1" t="str">
        <f>Info!C92</f>
        <v>czerwono-szpak</v>
      </c>
      <c r="L20" s="114">
        <f t="shared" si="0"/>
        <v>0</v>
      </c>
      <c r="M20" s="114">
        <f t="shared" si="1"/>
        <v>0</v>
      </c>
    </row>
    <row r="21" spans="1:13" ht="18" customHeight="1">
      <c r="A21" s="241">
        <v>357</v>
      </c>
      <c r="B21" s="17" t="s">
        <v>84</v>
      </c>
      <c r="C21" s="93"/>
      <c r="D21" s="79"/>
      <c r="E21" s="81"/>
      <c r="F21" s="82"/>
      <c r="G21" s="82"/>
      <c r="H21" s="83"/>
      <c r="I21" s="1">
        <v>21</v>
      </c>
      <c r="J21" s="1" t="str">
        <f>Info!C93</f>
        <v>czer-szp-pstra</v>
      </c>
      <c r="L21" s="114">
        <f t="shared" si="0"/>
        <v>0</v>
      </c>
      <c r="M21" s="114">
        <f t="shared" si="1"/>
        <v>0</v>
      </c>
    </row>
    <row r="22" spans="1:13" ht="18" customHeight="1" thickBot="1">
      <c r="A22" s="242"/>
      <c r="B22" s="17" t="s">
        <v>85</v>
      </c>
      <c r="C22" s="93"/>
      <c r="D22" s="79"/>
      <c r="E22" s="81"/>
      <c r="F22" s="82"/>
      <c r="G22" s="82"/>
      <c r="H22" s="83"/>
      <c r="I22" s="1">
        <v>22</v>
      </c>
      <c r="J22" s="1" t="str">
        <f>Info!C94</f>
        <v>płowo-szpak</v>
      </c>
      <c r="L22" s="114">
        <f t="shared" si="0"/>
        <v>0</v>
      </c>
      <c r="M22" s="114">
        <f t="shared" si="1"/>
        <v>0</v>
      </c>
    </row>
    <row r="23" spans="1:13" ht="18" customHeight="1">
      <c r="A23" s="92" t="s">
        <v>104</v>
      </c>
      <c r="B23" s="17" t="s">
        <v>86</v>
      </c>
      <c r="C23" s="93"/>
      <c r="D23" s="79"/>
      <c r="E23" s="81"/>
      <c r="F23" s="82"/>
      <c r="G23" s="82"/>
      <c r="H23" s="83"/>
      <c r="I23" s="1">
        <v>23</v>
      </c>
      <c r="J23" s="1" t="str">
        <f>Info!C95</f>
        <v>pł-szpak-pstra</v>
      </c>
      <c r="L23" s="114">
        <f t="shared" si="0"/>
        <v>0</v>
      </c>
      <c r="M23" s="114">
        <f t="shared" si="1"/>
        <v>0</v>
      </c>
    </row>
    <row r="24" spans="1:13" ht="18" customHeight="1">
      <c r="A24" s="237" t="str">
        <f>Info!H1</f>
        <v>ZIELONA GÓRA</v>
      </c>
      <c r="B24" s="17" t="s">
        <v>87</v>
      </c>
      <c r="C24" s="93"/>
      <c r="D24" s="79"/>
      <c r="E24" s="81"/>
      <c r="F24" s="82"/>
      <c r="G24" s="82"/>
      <c r="H24" s="83"/>
      <c r="L24" s="114">
        <f t="shared" si="0"/>
        <v>0</v>
      </c>
      <c r="M24" s="114">
        <f t="shared" si="1"/>
        <v>0</v>
      </c>
    </row>
    <row r="25" spans="1:13" ht="18" customHeight="1" thickBot="1">
      <c r="A25" s="238"/>
      <c r="B25" s="25" t="s">
        <v>88</v>
      </c>
      <c r="C25" s="93"/>
      <c r="D25" s="87"/>
      <c r="E25" s="88"/>
      <c r="F25" s="89"/>
      <c r="G25" s="89"/>
      <c r="H25" s="90"/>
      <c r="L25" s="114">
        <f t="shared" si="0"/>
        <v>0</v>
      </c>
      <c r="M25" s="114">
        <f t="shared" si="1"/>
        <v>0</v>
      </c>
    </row>
    <row r="26" spans="1:8" ht="24" customHeight="1" thickBot="1">
      <c r="A26" s="92" t="s">
        <v>105</v>
      </c>
      <c r="B26" s="230" t="str">
        <f>'Ex'!B26</f>
        <v>Kkm za 2015 rok </v>
      </c>
      <c r="C26" s="231"/>
      <c r="D26" s="231"/>
      <c r="E26" s="74">
        <f>SUM(L6:L25)</f>
        <v>545.98</v>
      </c>
      <c r="F26" s="225" t="s">
        <v>106</v>
      </c>
      <c r="G26" s="226"/>
      <c r="H26" s="227"/>
    </row>
    <row r="27" spans="1:8" ht="24" customHeight="1" thickBot="1">
      <c r="A27" s="94" t="s">
        <v>147</v>
      </c>
      <c r="B27" s="230" t="str">
        <f>'Ex'!B27</f>
        <v>Kkm za 2016 rok </v>
      </c>
      <c r="C27" s="231"/>
      <c r="D27" s="231"/>
      <c r="E27" s="72">
        <f>IF(OR(SUM(M6:M25)&gt;=750,SUM(M6:M25)=0),SUM(M6:M25),"MAŁO")</f>
        <v>2084.15</v>
      </c>
      <c r="F27" s="228">
        <f>IF(AND(E27&lt;&gt;"MAŁO",OR(SUM(L6:M25)&gt;=2500,SUM(L6:M25)=0)),SUM(L6:M25),"MAŁO")</f>
        <v>2630.13</v>
      </c>
      <c r="G27" s="229"/>
      <c r="H27" s="73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75"/>
      <c r="G29" s="75"/>
      <c r="H29" s="22"/>
    </row>
    <row r="30" spans="1:8" ht="12.75">
      <c r="A30" s="18"/>
      <c r="B30" s="18"/>
      <c r="C30" s="22"/>
      <c r="F30" s="75"/>
      <c r="G30" s="75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69B" sheet="1" objects="1" scenarios="1" selectLockedCells="1"/>
  <mergeCells count="15">
    <mergeCell ref="B27:D27"/>
    <mergeCell ref="F26:H26"/>
    <mergeCell ref="F27:G27"/>
    <mergeCell ref="B26:D26"/>
    <mergeCell ref="A19:A20"/>
    <mergeCell ref="A17:A18"/>
    <mergeCell ref="A21:A22"/>
    <mergeCell ref="A24:A25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3" dxfId="1" operator="between" stopIfTrue="1">
      <formula>1</formula>
      <formula>($F5+4)/5</formula>
    </cfRule>
    <cfRule type="cellIs" priority="14" dxfId="0" operator="greaterThan" stopIfTrue="1">
      <formula>($F5+4)/5</formula>
    </cfRule>
  </conditionalFormatting>
  <conditionalFormatting sqref="H6:H25">
    <cfRule type="cellIs" priority="15" dxfId="1" operator="greaterThanOrEqual" stopIfTrue="1">
      <formula>20</formula>
    </cfRule>
    <cfRule type="cellIs" priority="16" dxfId="0" operator="between" stopIfTrue="1">
      <formula>1</formula>
      <formula>19</formula>
    </cfRule>
  </conditionalFormatting>
  <conditionalFormatting sqref="E6:E25">
    <cfRule type="cellIs" priority="17" dxfId="1" operator="between" stopIfTrue="1">
      <formula>100</formula>
      <formula>1500</formula>
    </cfRule>
    <cfRule type="cellIs" priority="18" dxfId="0" operator="between" stopIfTrue="1">
      <formula>0.01</formula>
      <formula>99.99</formula>
    </cfRule>
    <cfRule type="cellIs" priority="19" dxfId="0" operator="greaterThan" stopIfTrue="1">
      <formula>1500</formula>
    </cfRule>
  </conditionalFormatting>
  <conditionalFormatting sqref="F6:F25">
    <cfRule type="cellIs" priority="20" dxfId="0" operator="between" stopIfTrue="1">
      <formula>1</formula>
      <formula>149</formula>
    </cfRule>
    <cfRule type="cellIs" priority="21" dxfId="1" operator="greaterThanOrEqual" stopIfTrue="1">
      <formula>150</formula>
    </cfRule>
  </conditionalFormatting>
  <conditionalFormatting sqref="F27:G27">
    <cfRule type="cellIs" priority="22" dxfId="0" operator="between" stopIfTrue="1">
      <formula>0.01</formula>
      <formula>2499.99</formula>
    </cfRule>
    <cfRule type="cellIs" priority="23" dxfId="1" operator="between" stopIfTrue="1">
      <formula>2500</formula>
      <formula>15000</formula>
    </cfRule>
    <cfRule type="cellIs" priority="24" dxfId="0" operator="greaterThan" stopIfTrue="1">
      <formula>15000</formula>
    </cfRule>
  </conditionalFormatting>
  <conditionalFormatting sqref="E27">
    <cfRule type="cellIs" priority="25" dxfId="0" operator="equal" stopIfTrue="1">
      <formula>"MAŁO"</formula>
    </cfRule>
    <cfRule type="cellIs" priority="26" dxfId="1" operator="between" stopIfTrue="1">
      <formula>750</formula>
      <formula>15000</formula>
    </cfRule>
    <cfRule type="cellIs" priority="27" dxfId="0" operator="greaterThan" stopIfTrue="1">
      <formula>15000</formula>
    </cfRule>
  </conditionalFormatting>
  <conditionalFormatting sqref="B1:C2">
    <cfRule type="cellIs" priority="28" dxfId="1" operator="greaterThan" stopIfTrue="1">
      <formula>0</formula>
    </cfRule>
    <cfRule type="cellIs" priority="29" dxfId="21" operator="equal" stopIfTrue="1">
      <formula>0</formula>
    </cfRule>
  </conditionalFormatting>
  <conditionalFormatting sqref="C6:C25">
    <cfRule type="cellIs" priority="30" dxfId="1" operator="between" stopIfTrue="1">
      <formula>$M$2</formula>
      <formula>$M$3</formula>
    </cfRule>
    <cfRule type="cellIs" priority="31" dxfId="1" operator="between" stopIfTrue="1">
      <formula>$M$4</formula>
      <formula>$M$5</formula>
    </cfRule>
    <cfRule type="cellIs" priority="32" dxfId="0" operator="greaterThan" stopIfTrue="1">
      <formula>0</formula>
    </cfRule>
  </conditionalFormatting>
  <conditionalFormatting sqref="H1">
    <cfRule type="cellIs" priority="33" dxfId="0" operator="notEqual" stopIfTrue="1">
      <formula>1</formula>
    </cfRule>
  </conditionalFormatting>
  <conditionalFormatting sqref="G6:G10">
    <cfRule type="cellIs" priority="11" dxfId="1" operator="between" stopIfTrue="1">
      <formula>1</formula>
      <formula>($F6+4)/5</formula>
    </cfRule>
    <cfRule type="cellIs" priority="12" dxfId="0" operator="greaterThan" stopIfTrue="1">
      <formula>($F6+4)/5</formula>
    </cfRule>
  </conditionalFormatting>
  <conditionalFormatting sqref="H6:H10">
    <cfRule type="cellIs" priority="9" dxfId="1" operator="greaterThanOrEqual" stopIfTrue="1">
      <formula>20</formula>
    </cfRule>
    <cfRule type="cellIs" priority="10" dxfId="0" operator="between" stopIfTrue="1">
      <formula>1</formula>
      <formula>19</formula>
    </cfRule>
  </conditionalFormatting>
  <conditionalFormatting sqref="E6:E10">
    <cfRule type="cellIs" priority="6" dxfId="1" operator="between" stopIfTrue="1">
      <formula>100</formula>
      <formula>1500</formula>
    </cfRule>
    <cfRule type="cellIs" priority="7" dxfId="0" operator="between" stopIfTrue="1">
      <formula>0.01</formula>
      <formula>99.99</formula>
    </cfRule>
    <cfRule type="cellIs" priority="8" dxfId="0" operator="greaterThan" stopIfTrue="1">
      <formula>1500</formula>
    </cfRule>
  </conditionalFormatting>
  <conditionalFormatting sqref="F6:F10">
    <cfRule type="cellIs" priority="4" dxfId="0" operator="between" stopIfTrue="1">
      <formula>1</formula>
      <formula>149</formula>
    </cfRule>
    <cfRule type="cellIs" priority="5" dxfId="1" operator="greaterThanOrEqual" stopIfTrue="1">
      <formula>150</formula>
    </cfRule>
  </conditionalFormatting>
  <conditionalFormatting sqref="C6:C10">
    <cfRule type="cellIs" priority="1" dxfId="1" operator="between" stopIfTrue="1">
      <formula>$M$2</formula>
      <formula>$M$3</formula>
    </cfRule>
    <cfRule type="cellIs" priority="2" dxfId="1" operator="between" stopIfTrue="1">
      <formula>$M$4</formula>
      <formula>$M$5</formula>
    </cfRule>
    <cfRule type="cellIs" priority="3" dxfId="0" operator="greaterThan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V34"/>
  <sheetViews>
    <sheetView zoomScalePageLayoutView="0" workbookViewId="0" topLeftCell="A1">
      <selection activeCell="A21" sqref="A21:A22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22" width="9.140625" style="1" customWidth="1"/>
    <col min="23" max="16384" width="9.140625" style="2" customWidth="1"/>
  </cols>
  <sheetData>
    <row r="1" spans="1:10" ht="31.5" customHeight="1">
      <c r="A1" s="221" t="str">
        <f>'Ex'!A1</f>
        <v>67. OGÓLNOPOLSKA
WYSTAWA
GOŁĘBI POCZTOWYCH</v>
      </c>
      <c r="B1" s="215">
        <f>Rep!A11</f>
        <v>0</v>
      </c>
      <c r="C1" s="216"/>
      <c r="D1" s="96" t="s">
        <v>94</v>
      </c>
      <c r="E1" s="249" t="s">
        <v>266</v>
      </c>
      <c r="F1" s="249"/>
      <c r="G1" s="249"/>
      <c r="H1" s="95">
        <v>0</v>
      </c>
      <c r="I1" s="1">
        <v>1</v>
      </c>
      <c r="J1" s="1" t="str">
        <f>Info!C73</f>
        <v>niebieska</v>
      </c>
    </row>
    <row r="2" spans="1:14" ht="15.75" customHeight="1" thickBot="1">
      <c r="A2" s="222"/>
      <c r="B2" s="217"/>
      <c r="C2" s="218"/>
      <c r="D2" s="24" t="s">
        <v>95</v>
      </c>
      <c r="E2" s="248" t="s">
        <v>60</v>
      </c>
      <c r="F2" s="248"/>
      <c r="G2" s="248"/>
      <c r="H2" s="91" t="s">
        <v>96</v>
      </c>
      <c r="I2" s="1">
        <v>2</v>
      </c>
      <c r="J2" s="1" t="str">
        <f>Info!C74</f>
        <v>niebiesko-nakr.</v>
      </c>
      <c r="M2" s="113">
        <f>Info!B68</f>
        <v>42095</v>
      </c>
      <c r="N2" s="114" t="s">
        <v>111</v>
      </c>
    </row>
    <row r="3" spans="1:14" ht="21.75" customHeight="1" thickBot="1">
      <c r="A3" s="222"/>
      <c r="B3" s="211" t="s">
        <v>209</v>
      </c>
      <c r="C3" s="212"/>
      <c r="D3" s="209" t="s">
        <v>97</v>
      </c>
      <c r="E3" s="209"/>
      <c r="F3" s="209"/>
      <c r="G3" s="209"/>
      <c r="H3" s="210"/>
      <c r="I3" s="1">
        <v>3</v>
      </c>
      <c r="J3" s="1" t="str">
        <f>Info!C75</f>
        <v>ciemno-nakrap.</v>
      </c>
      <c r="M3" s="113">
        <f>Info!B69</f>
        <v>42277</v>
      </c>
      <c r="N3" s="114" t="s">
        <v>110</v>
      </c>
    </row>
    <row r="4" spans="1:14" ht="31.5" customHeight="1">
      <c r="A4" s="222"/>
      <c r="B4" s="4" t="s">
        <v>98</v>
      </c>
      <c r="C4" s="5" t="s">
        <v>99</v>
      </c>
      <c r="D4" s="5" t="s">
        <v>100</v>
      </c>
      <c r="E4" s="6" t="s">
        <v>0</v>
      </c>
      <c r="F4" s="5" t="s">
        <v>101</v>
      </c>
      <c r="G4" s="5" t="s">
        <v>102</v>
      </c>
      <c r="H4" s="7" t="s">
        <v>103</v>
      </c>
      <c r="I4" s="1">
        <v>4</v>
      </c>
      <c r="J4" s="1" t="str">
        <f>Info!C76</f>
        <v>ciemna</v>
      </c>
      <c r="M4" s="113">
        <f>Info!B70</f>
        <v>42461</v>
      </c>
      <c r="N4" s="115" t="s">
        <v>112</v>
      </c>
    </row>
    <row r="5" spans="1:22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89</v>
      </c>
      <c r="F5" s="11" t="s">
        <v>16</v>
      </c>
      <c r="G5" s="11" t="s">
        <v>12</v>
      </c>
      <c r="H5" s="71" t="s">
        <v>11</v>
      </c>
      <c r="I5" s="1">
        <v>5</v>
      </c>
      <c r="J5" s="1" t="str">
        <f>Info!C77</f>
        <v>czarna</v>
      </c>
      <c r="K5" s="13"/>
      <c r="L5" s="13"/>
      <c r="M5" s="113">
        <f>Info!B71</f>
        <v>42643</v>
      </c>
      <c r="N5" s="114" t="s">
        <v>113</v>
      </c>
      <c r="O5" s="13"/>
      <c r="P5" s="13"/>
      <c r="Q5" s="13"/>
      <c r="R5" s="13"/>
      <c r="S5" s="13"/>
      <c r="T5" s="13"/>
      <c r="U5" s="13"/>
      <c r="V5" s="13"/>
    </row>
    <row r="6" spans="1:13" ht="18" customHeight="1">
      <c r="A6" s="15"/>
      <c r="B6" s="16" t="s">
        <v>1</v>
      </c>
      <c r="C6" s="185">
        <v>42127</v>
      </c>
      <c r="D6" s="180" t="s">
        <v>267</v>
      </c>
      <c r="E6" s="181">
        <v>249.34</v>
      </c>
      <c r="F6" s="182">
        <v>3870</v>
      </c>
      <c r="G6" s="182">
        <v>132</v>
      </c>
      <c r="H6" s="183">
        <v>73</v>
      </c>
      <c r="I6" s="1">
        <v>6</v>
      </c>
      <c r="J6" s="1" t="str">
        <f>Info!C78</f>
        <v>czerwono-nakr.</v>
      </c>
      <c r="L6" s="114">
        <f>IF(AND(C6&gt;=$M$2,C6&lt;=$M$3,E6&gt;=100,E6&lt;=1500,F6&gt;=150,H6&gt;=20),E6,0)</f>
        <v>249.34</v>
      </c>
      <c r="M6" s="114">
        <f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85">
        <v>42148</v>
      </c>
      <c r="D7" s="180" t="s">
        <v>268</v>
      </c>
      <c r="E7" s="181">
        <v>531.81</v>
      </c>
      <c r="F7" s="182">
        <v>2801</v>
      </c>
      <c r="G7" s="184">
        <v>232</v>
      </c>
      <c r="H7" s="183">
        <v>68</v>
      </c>
      <c r="I7" s="1">
        <v>7</v>
      </c>
      <c r="J7" s="1" t="str">
        <f>Info!C79</f>
        <v>czerwona</v>
      </c>
      <c r="L7" s="114">
        <f aca="true" t="shared" si="0" ref="L7:L25">IF(AND(C7&gt;=$M$2,C7&lt;=$M$3,E7&gt;=100,E7&lt;=1500,F7&gt;=150,H7&gt;=20),E7,0)</f>
        <v>531.81</v>
      </c>
      <c r="M7" s="114">
        <f aca="true" t="shared" si="1" ref="M7:M25">IF(AND(C7&gt;=$M$4,C7&lt;=$M$5,E7&gt;=100,E7&lt;=1500,F7&gt;=150,H7&gt;=20),E7,0)</f>
        <v>0</v>
      </c>
    </row>
    <row r="8" spans="1:13" ht="18" customHeight="1">
      <c r="A8" s="15"/>
      <c r="B8" s="17" t="s">
        <v>3</v>
      </c>
      <c r="C8" s="185">
        <v>42155</v>
      </c>
      <c r="D8" s="180" t="s">
        <v>269</v>
      </c>
      <c r="E8" s="181">
        <v>365.43</v>
      </c>
      <c r="F8" s="182">
        <v>3245</v>
      </c>
      <c r="G8" s="184">
        <v>60</v>
      </c>
      <c r="H8" s="183">
        <v>74</v>
      </c>
      <c r="I8" s="1">
        <v>8</v>
      </c>
      <c r="J8" s="1" t="str">
        <f>Info!C80</f>
        <v>płowa</v>
      </c>
      <c r="L8" s="114">
        <f t="shared" si="0"/>
        <v>365.43</v>
      </c>
      <c r="M8" s="114">
        <f t="shared" si="1"/>
        <v>0</v>
      </c>
    </row>
    <row r="9" spans="1:13" ht="18" customHeight="1">
      <c r="A9" s="15"/>
      <c r="B9" s="17" t="s">
        <v>4</v>
      </c>
      <c r="C9" s="185">
        <v>42176</v>
      </c>
      <c r="D9" s="180" t="s">
        <v>270</v>
      </c>
      <c r="E9" s="181">
        <v>365.43</v>
      </c>
      <c r="F9" s="182">
        <v>2369</v>
      </c>
      <c r="G9" s="184">
        <v>20</v>
      </c>
      <c r="H9" s="183">
        <v>63</v>
      </c>
      <c r="I9" s="1">
        <v>9</v>
      </c>
      <c r="J9" s="1" t="str">
        <f>Info!C81</f>
        <v>biała</v>
      </c>
      <c r="L9" s="114">
        <f t="shared" si="0"/>
        <v>365.43</v>
      </c>
      <c r="M9" s="114">
        <f t="shared" si="1"/>
        <v>0</v>
      </c>
    </row>
    <row r="10" spans="1:13" ht="18" customHeight="1">
      <c r="A10" s="3"/>
      <c r="B10" s="17" t="s">
        <v>5</v>
      </c>
      <c r="C10" s="185">
        <v>42183</v>
      </c>
      <c r="D10" s="180" t="s">
        <v>259</v>
      </c>
      <c r="E10" s="181">
        <v>740.93</v>
      </c>
      <c r="F10" s="182">
        <v>1420</v>
      </c>
      <c r="G10" s="184">
        <v>245</v>
      </c>
      <c r="H10" s="183">
        <v>55</v>
      </c>
      <c r="I10" s="1">
        <v>10</v>
      </c>
      <c r="J10" s="1" t="str">
        <f>Info!C82</f>
        <v>szpakowata</v>
      </c>
      <c r="L10" s="114">
        <f t="shared" si="0"/>
        <v>740.93</v>
      </c>
      <c r="M10" s="114">
        <f t="shared" si="1"/>
        <v>0</v>
      </c>
    </row>
    <row r="11" spans="1:13" ht="18" customHeight="1">
      <c r="A11" s="3"/>
      <c r="B11" s="17" t="s">
        <v>6</v>
      </c>
      <c r="C11" s="185">
        <v>42190</v>
      </c>
      <c r="D11" s="180" t="s">
        <v>271</v>
      </c>
      <c r="E11" s="181">
        <v>365.43</v>
      </c>
      <c r="F11" s="182">
        <v>2075</v>
      </c>
      <c r="G11" s="184">
        <v>126</v>
      </c>
      <c r="H11" s="183">
        <v>56</v>
      </c>
      <c r="I11" s="1">
        <v>11</v>
      </c>
      <c r="J11" s="1" t="str">
        <f>Info!C83</f>
        <v>niebiesko-pstra</v>
      </c>
      <c r="L11" s="114">
        <f t="shared" si="0"/>
        <v>365.43</v>
      </c>
      <c r="M11" s="114">
        <f t="shared" si="1"/>
        <v>0</v>
      </c>
    </row>
    <row r="12" spans="1:13" ht="18" customHeight="1">
      <c r="A12" s="141" t="str">
        <f>'Ex'!A12</f>
        <v>TARGI KIELCE</v>
      </c>
      <c r="B12" s="17" t="s">
        <v>7</v>
      </c>
      <c r="C12" s="185">
        <v>42196</v>
      </c>
      <c r="D12" s="180" t="s">
        <v>260</v>
      </c>
      <c r="E12" s="181">
        <v>740.93</v>
      </c>
      <c r="F12" s="182">
        <v>1250</v>
      </c>
      <c r="G12" s="184">
        <v>143</v>
      </c>
      <c r="H12" s="183">
        <v>51</v>
      </c>
      <c r="I12" s="1">
        <v>12</v>
      </c>
      <c r="J12" s="1" t="str">
        <f>Info!C84</f>
        <v>nieb-nakr-pstra</v>
      </c>
      <c r="L12" s="114">
        <f t="shared" si="0"/>
        <v>740.93</v>
      </c>
      <c r="M12" s="114">
        <f t="shared" si="1"/>
        <v>0</v>
      </c>
    </row>
    <row r="13" spans="1:13" ht="18" customHeight="1">
      <c r="A13" s="141" t="str">
        <f>'Ex'!A13</f>
        <v>13 - 15 styczeń 2017 roku</v>
      </c>
      <c r="B13" s="17" t="s">
        <v>8</v>
      </c>
      <c r="C13" s="185">
        <v>42211</v>
      </c>
      <c r="D13" s="180" t="s">
        <v>261</v>
      </c>
      <c r="E13" s="181">
        <v>740.93</v>
      </c>
      <c r="F13" s="182">
        <v>1045</v>
      </c>
      <c r="G13" s="184">
        <v>55</v>
      </c>
      <c r="H13" s="183">
        <v>39</v>
      </c>
      <c r="I13" s="1">
        <v>13</v>
      </c>
      <c r="J13" s="1" t="str">
        <f>Info!C85</f>
        <v>ciem-nakr-pstra</v>
      </c>
      <c r="L13" s="114">
        <f t="shared" si="0"/>
        <v>740.93</v>
      </c>
      <c r="M13" s="114">
        <f t="shared" si="1"/>
        <v>0</v>
      </c>
    </row>
    <row r="14" spans="1:13" ht="18" customHeight="1" thickBot="1">
      <c r="A14" s="141" t="str">
        <f>'Ex'!A14</f>
        <v> </v>
      </c>
      <c r="B14" s="17" t="s">
        <v>9</v>
      </c>
      <c r="C14" s="185">
        <v>42490</v>
      </c>
      <c r="D14" s="180" t="s">
        <v>272</v>
      </c>
      <c r="E14" s="181">
        <v>148.35</v>
      </c>
      <c r="F14" s="182">
        <v>4615</v>
      </c>
      <c r="G14" s="184">
        <v>46</v>
      </c>
      <c r="H14" s="183">
        <v>79</v>
      </c>
      <c r="I14" s="1">
        <v>14</v>
      </c>
      <c r="J14" s="1" t="str">
        <f>Info!C86</f>
        <v>ciemno-pstra</v>
      </c>
      <c r="L14" s="114">
        <f t="shared" si="0"/>
        <v>0</v>
      </c>
      <c r="M14" s="114">
        <f t="shared" si="1"/>
        <v>148.35</v>
      </c>
    </row>
    <row r="15" spans="1:13" ht="18" customHeight="1">
      <c r="A15" s="207" t="s">
        <v>210</v>
      </c>
      <c r="B15" s="17" t="s">
        <v>10</v>
      </c>
      <c r="C15" s="185">
        <v>42493</v>
      </c>
      <c r="D15" s="180" t="s">
        <v>273</v>
      </c>
      <c r="E15" s="181">
        <v>168.83</v>
      </c>
      <c r="F15" s="182">
        <v>4346</v>
      </c>
      <c r="G15" s="182">
        <v>20</v>
      </c>
      <c r="H15" s="183">
        <v>80</v>
      </c>
      <c r="I15" s="1">
        <v>15</v>
      </c>
      <c r="J15" s="1" t="str">
        <f>Info!C87</f>
        <v>czarno-pstra</v>
      </c>
      <c r="L15" s="114">
        <f t="shared" si="0"/>
        <v>0</v>
      </c>
      <c r="M15" s="114">
        <f t="shared" si="1"/>
        <v>168.83</v>
      </c>
    </row>
    <row r="16" spans="1:13" ht="18" customHeight="1">
      <c r="A16" s="208"/>
      <c r="B16" s="17" t="s">
        <v>17</v>
      </c>
      <c r="C16" s="185">
        <v>42498</v>
      </c>
      <c r="D16" s="186" t="s">
        <v>274</v>
      </c>
      <c r="E16" s="187">
        <v>232.86</v>
      </c>
      <c r="F16" s="184">
        <v>4218</v>
      </c>
      <c r="G16" s="184">
        <v>148</v>
      </c>
      <c r="H16" s="188">
        <v>86</v>
      </c>
      <c r="I16" s="1">
        <v>16</v>
      </c>
      <c r="J16" s="1" t="str">
        <f>Info!C88</f>
        <v>czer-nakr-pstra</v>
      </c>
      <c r="L16" s="114">
        <f t="shared" si="0"/>
        <v>0</v>
      </c>
      <c r="M16" s="114">
        <f t="shared" si="1"/>
        <v>232.86</v>
      </c>
    </row>
    <row r="17" spans="1:13" ht="18" customHeight="1" thickBot="1">
      <c r="A17" s="247" t="s">
        <v>265</v>
      </c>
      <c r="B17" s="17" t="s">
        <v>80</v>
      </c>
      <c r="C17" s="185">
        <v>42504</v>
      </c>
      <c r="D17" s="180" t="s">
        <v>275</v>
      </c>
      <c r="E17" s="181">
        <v>294.64</v>
      </c>
      <c r="F17" s="182">
        <v>4051</v>
      </c>
      <c r="G17" s="182">
        <v>738</v>
      </c>
      <c r="H17" s="183">
        <v>85</v>
      </c>
      <c r="I17" s="1">
        <v>17</v>
      </c>
      <c r="J17" s="1" t="str">
        <f>Info!C89</f>
        <v>czerwono-pstra</v>
      </c>
      <c r="L17" s="114">
        <f t="shared" si="0"/>
        <v>0</v>
      </c>
      <c r="M17" s="114">
        <f t="shared" si="1"/>
        <v>294.64</v>
      </c>
    </row>
    <row r="18" spans="1:13" ht="18" customHeight="1" thickBot="1">
      <c r="A18" s="247"/>
      <c r="B18" s="17" t="s">
        <v>81</v>
      </c>
      <c r="C18" s="185">
        <v>42533</v>
      </c>
      <c r="D18" s="180" t="s">
        <v>276</v>
      </c>
      <c r="E18" s="181">
        <v>571.84</v>
      </c>
      <c r="F18" s="182">
        <v>2015</v>
      </c>
      <c r="G18" s="182">
        <v>301</v>
      </c>
      <c r="H18" s="183">
        <v>62</v>
      </c>
      <c r="I18" s="1">
        <v>18</v>
      </c>
      <c r="J18" s="1" t="str">
        <f>Info!C90</f>
        <v>płowo-pstra</v>
      </c>
      <c r="L18" s="114">
        <f t="shared" si="0"/>
        <v>0</v>
      </c>
      <c r="M18" s="114">
        <f t="shared" si="1"/>
        <v>571.84</v>
      </c>
    </row>
    <row r="19" spans="1:13" ht="18" customHeight="1">
      <c r="A19" s="207" t="s">
        <v>107</v>
      </c>
      <c r="B19" s="17" t="s">
        <v>82</v>
      </c>
      <c r="C19" s="185">
        <v>42540</v>
      </c>
      <c r="D19" s="180" t="s">
        <v>277</v>
      </c>
      <c r="E19" s="181">
        <v>560.04</v>
      </c>
      <c r="F19" s="182">
        <v>1326</v>
      </c>
      <c r="G19" s="182">
        <v>193</v>
      </c>
      <c r="H19" s="183">
        <v>50</v>
      </c>
      <c r="I19" s="1">
        <v>19</v>
      </c>
      <c r="J19" s="1" t="str">
        <f>Info!C91</f>
        <v>szpak-pstra</v>
      </c>
      <c r="L19" s="114">
        <f t="shared" si="0"/>
        <v>0</v>
      </c>
      <c r="M19" s="114">
        <f t="shared" si="1"/>
        <v>560.04</v>
      </c>
    </row>
    <row r="20" spans="1:13" ht="18" customHeight="1">
      <c r="A20" s="232"/>
      <c r="B20" s="17" t="s">
        <v>83</v>
      </c>
      <c r="C20" s="185">
        <v>42554</v>
      </c>
      <c r="D20" s="180" t="s">
        <v>259</v>
      </c>
      <c r="E20" s="181">
        <v>736.98</v>
      </c>
      <c r="F20" s="182">
        <v>1144</v>
      </c>
      <c r="G20" s="182">
        <v>183</v>
      </c>
      <c r="H20" s="183">
        <v>51</v>
      </c>
      <c r="I20" s="1">
        <v>20</v>
      </c>
      <c r="J20" s="1" t="str">
        <f>Info!C92</f>
        <v>czerwono-szpak</v>
      </c>
      <c r="L20" s="114">
        <f t="shared" si="0"/>
        <v>0</v>
      </c>
      <c r="M20" s="114">
        <f t="shared" si="1"/>
        <v>736.98</v>
      </c>
    </row>
    <row r="21" spans="1:13" ht="18" customHeight="1">
      <c r="A21" s="241">
        <v>370</v>
      </c>
      <c r="B21" s="17" t="s">
        <v>84</v>
      </c>
      <c r="C21" s="185">
        <v>42567</v>
      </c>
      <c r="D21" s="180" t="s">
        <v>260</v>
      </c>
      <c r="E21" s="181">
        <v>736.98</v>
      </c>
      <c r="F21" s="182">
        <v>1138</v>
      </c>
      <c r="G21" s="182">
        <v>10</v>
      </c>
      <c r="H21" s="183">
        <v>50</v>
      </c>
      <c r="I21" s="1">
        <v>21</v>
      </c>
      <c r="J21" s="1" t="str">
        <f>Info!C93</f>
        <v>czer-szp-pstra</v>
      </c>
      <c r="L21" s="114">
        <f t="shared" si="0"/>
        <v>0</v>
      </c>
      <c r="M21" s="114">
        <f t="shared" si="1"/>
        <v>736.98</v>
      </c>
    </row>
    <row r="22" spans="1:13" ht="18" customHeight="1" thickBot="1">
      <c r="A22" s="242"/>
      <c r="B22" s="17" t="s">
        <v>85</v>
      </c>
      <c r="C22" s="185">
        <v>42576</v>
      </c>
      <c r="D22" s="180" t="s">
        <v>278</v>
      </c>
      <c r="E22" s="181">
        <v>571.84</v>
      </c>
      <c r="F22" s="182">
        <v>1290</v>
      </c>
      <c r="G22" s="182">
        <v>149</v>
      </c>
      <c r="H22" s="183">
        <v>45</v>
      </c>
      <c r="I22" s="1">
        <v>22</v>
      </c>
      <c r="J22" s="1" t="str">
        <f>Info!C94</f>
        <v>płowo-szpak</v>
      </c>
      <c r="L22" s="114">
        <f t="shared" si="0"/>
        <v>0</v>
      </c>
      <c r="M22" s="114">
        <f t="shared" si="1"/>
        <v>571.84</v>
      </c>
    </row>
    <row r="23" spans="1:13" ht="18" customHeight="1">
      <c r="A23" s="92" t="s">
        <v>104</v>
      </c>
      <c r="B23" s="17" t="s">
        <v>86</v>
      </c>
      <c r="C23" s="93"/>
      <c r="D23" s="79"/>
      <c r="E23" s="81"/>
      <c r="F23" s="82"/>
      <c r="G23" s="82"/>
      <c r="H23" s="83"/>
      <c r="I23" s="1">
        <v>23</v>
      </c>
      <c r="J23" s="1" t="str">
        <f>Info!C95</f>
        <v>pł-szpak-pstra</v>
      </c>
      <c r="L23" s="114">
        <f t="shared" si="0"/>
        <v>0</v>
      </c>
      <c r="M23" s="114">
        <f t="shared" si="1"/>
        <v>0</v>
      </c>
    </row>
    <row r="24" spans="1:13" ht="18" customHeight="1">
      <c r="A24" s="237" t="str">
        <f>Info!H1</f>
        <v>ZIELONA GÓRA</v>
      </c>
      <c r="B24" s="17" t="s">
        <v>87</v>
      </c>
      <c r="C24" s="93"/>
      <c r="D24" s="79"/>
      <c r="E24" s="81"/>
      <c r="F24" s="82"/>
      <c r="G24" s="82"/>
      <c r="H24" s="83"/>
      <c r="L24" s="114">
        <f t="shared" si="0"/>
        <v>0</v>
      </c>
      <c r="M24" s="114">
        <f t="shared" si="1"/>
        <v>0</v>
      </c>
    </row>
    <row r="25" spans="1:13" ht="18" customHeight="1" thickBot="1">
      <c r="A25" s="238"/>
      <c r="B25" s="25" t="s">
        <v>88</v>
      </c>
      <c r="C25" s="93"/>
      <c r="D25" s="87"/>
      <c r="E25" s="88"/>
      <c r="F25" s="89"/>
      <c r="G25" s="89"/>
      <c r="H25" s="90"/>
      <c r="L25" s="114">
        <f t="shared" si="0"/>
        <v>0</v>
      </c>
      <c r="M25" s="114">
        <f t="shared" si="1"/>
        <v>0</v>
      </c>
    </row>
    <row r="26" spans="1:8" ht="24" customHeight="1" thickBot="1">
      <c r="A26" s="92" t="s">
        <v>105</v>
      </c>
      <c r="B26" s="230" t="str">
        <f>'Ex'!B26</f>
        <v>Kkm za 2015 rok </v>
      </c>
      <c r="C26" s="231"/>
      <c r="D26" s="231"/>
      <c r="E26" s="74">
        <f>SUM(L6:L25)</f>
        <v>4100.23</v>
      </c>
      <c r="F26" s="225" t="s">
        <v>106</v>
      </c>
      <c r="G26" s="226"/>
      <c r="H26" s="227"/>
    </row>
    <row r="27" spans="1:8" ht="24" customHeight="1" thickBot="1">
      <c r="A27" s="94" t="s">
        <v>148</v>
      </c>
      <c r="B27" s="230" t="str">
        <f>'Ex'!B27</f>
        <v>Kkm za 2016 rok </v>
      </c>
      <c r="C27" s="231"/>
      <c r="D27" s="231"/>
      <c r="E27" s="72">
        <f>IF(OR(SUM(M6:M25)&gt;=600,SUM(M6:M25)=0),SUM(M6:M25),"MAŁO")</f>
        <v>4022.36</v>
      </c>
      <c r="F27" s="228">
        <f>IF(AND(E27&lt;&gt;"MAŁO",OR(SUM(L6:M25)&gt;=2000,SUM(L6:M25)=0)),SUM(L6:M25),"MAŁO")</f>
        <v>8122.59</v>
      </c>
      <c r="G27" s="229"/>
      <c r="H27" s="73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75"/>
      <c r="G29" s="75"/>
      <c r="H29" s="22"/>
    </row>
    <row r="30" spans="1:8" ht="12.75">
      <c r="A30" s="18"/>
      <c r="B30" s="18"/>
      <c r="C30" s="22"/>
      <c r="F30" s="75"/>
      <c r="G30" s="75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69B" sheet="1" objects="1" scenarios="1" selectLockedCells="1"/>
  <mergeCells count="15">
    <mergeCell ref="B27:D27"/>
    <mergeCell ref="F26:H26"/>
    <mergeCell ref="F27:G27"/>
    <mergeCell ref="B26:D26"/>
    <mergeCell ref="A19:A20"/>
    <mergeCell ref="A17:A18"/>
    <mergeCell ref="A21:A22"/>
    <mergeCell ref="A24:A25"/>
    <mergeCell ref="A15:A16"/>
    <mergeCell ref="D3:H3"/>
    <mergeCell ref="B3:C3"/>
    <mergeCell ref="B1:C2"/>
    <mergeCell ref="E1:G1"/>
    <mergeCell ref="E2:G2"/>
    <mergeCell ref="A1:A4"/>
  </mergeCells>
  <conditionalFormatting sqref="G5:G25">
    <cfRule type="cellIs" priority="25" dxfId="1" operator="between" stopIfTrue="1">
      <formula>1</formula>
      <formula>($F5+4)/5</formula>
    </cfRule>
    <cfRule type="cellIs" priority="26" dxfId="0" operator="greaterThan" stopIfTrue="1">
      <formula>($F5+4)/5</formula>
    </cfRule>
  </conditionalFormatting>
  <conditionalFormatting sqref="H6:H25">
    <cfRule type="cellIs" priority="27" dxfId="1" operator="greaterThanOrEqual" stopIfTrue="1">
      <formula>20</formula>
    </cfRule>
    <cfRule type="cellIs" priority="28" dxfId="0" operator="between" stopIfTrue="1">
      <formula>1</formula>
      <formula>19</formula>
    </cfRule>
  </conditionalFormatting>
  <conditionalFormatting sqref="E6:E25">
    <cfRule type="cellIs" priority="29" dxfId="1" operator="between" stopIfTrue="1">
      <formula>100</formula>
      <formula>1500</formula>
    </cfRule>
    <cfRule type="cellIs" priority="30" dxfId="0" operator="between" stopIfTrue="1">
      <formula>0.01</formula>
      <formula>99.99</formula>
    </cfRule>
    <cfRule type="cellIs" priority="31" dxfId="0" operator="greaterThan" stopIfTrue="1">
      <formula>1500</formula>
    </cfRule>
  </conditionalFormatting>
  <conditionalFormatting sqref="F6:F25">
    <cfRule type="cellIs" priority="32" dxfId="0" operator="between" stopIfTrue="1">
      <formula>1</formula>
      <formula>149</formula>
    </cfRule>
    <cfRule type="cellIs" priority="33" dxfId="1" operator="greaterThanOrEqual" stopIfTrue="1">
      <formula>150</formula>
    </cfRule>
  </conditionalFormatting>
  <conditionalFormatting sqref="B1:C2">
    <cfRule type="cellIs" priority="34" dxfId="1" operator="greaterThan" stopIfTrue="1">
      <formula>0</formula>
    </cfRule>
    <cfRule type="cellIs" priority="35" dxfId="21" operator="equal" stopIfTrue="1">
      <formula>0</formula>
    </cfRule>
  </conditionalFormatting>
  <conditionalFormatting sqref="C6:C25">
    <cfRule type="cellIs" priority="36" dxfId="1" operator="between" stopIfTrue="1">
      <formula>$M$2</formula>
      <formula>$M$3</formula>
    </cfRule>
    <cfRule type="cellIs" priority="37" dxfId="1" operator="between" stopIfTrue="1">
      <formula>$M$4</formula>
      <formula>$M$5</formula>
    </cfRule>
    <cfRule type="cellIs" priority="38" dxfId="0" operator="greaterThan" stopIfTrue="1">
      <formula>0</formula>
    </cfRule>
  </conditionalFormatting>
  <conditionalFormatting sqref="H1">
    <cfRule type="cellIs" priority="39" dxfId="0" operator="notEqual" stopIfTrue="1">
      <formula>0</formula>
    </cfRule>
    <cfRule type="cellIs" priority="40" dxfId="0" operator="equal" stopIfTrue="1">
      <formula>""</formula>
    </cfRule>
  </conditionalFormatting>
  <conditionalFormatting sqref="E27">
    <cfRule type="cellIs" priority="41" dxfId="0" operator="equal" stopIfTrue="1">
      <formula>"MAŁO"</formula>
    </cfRule>
    <cfRule type="cellIs" priority="42" dxfId="1" operator="between" stopIfTrue="1">
      <formula>600</formula>
      <formula>15000</formula>
    </cfRule>
    <cfRule type="cellIs" priority="43" dxfId="0" operator="greaterThan" stopIfTrue="1">
      <formula>15000</formula>
    </cfRule>
  </conditionalFormatting>
  <conditionalFormatting sqref="F27:G27">
    <cfRule type="cellIs" priority="44" dxfId="0" operator="between" stopIfTrue="1">
      <formula>0.01</formula>
      <formula>1999.99</formula>
    </cfRule>
    <cfRule type="cellIs" priority="45" dxfId="1" operator="between" stopIfTrue="1">
      <formula>2000</formula>
      <formula>15000</formula>
    </cfRule>
    <cfRule type="cellIs" priority="46" dxfId="0" operator="greaterThan" stopIfTrue="1">
      <formula>15000</formula>
    </cfRule>
  </conditionalFormatting>
  <conditionalFormatting sqref="G6:G22">
    <cfRule type="cellIs" priority="23" dxfId="1" operator="between" stopIfTrue="1">
      <formula>1</formula>
      <formula>($F6+4)/5</formula>
    </cfRule>
    <cfRule type="cellIs" priority="24" dxfId="0" operator="greaterThan" stopIfTrue="1">
      <formula>($F6+4)/5</formula>
    </cfRule>
  </conditionalFormatting>
  <conditionalFormatting sqref="H6:H22">
    <cfRule type="cellIs" priority="21" dxfId="1" operator="greaterThanOrEqual" stopIfTrue="1">
      <formula>20</formula>
    </cfRule>
    <cfRule type="cellIs" priority="22" dxfId="0" operator="between" stopIfTrue="1">
      <formula>1</formula>
      <formula>19</formula>
    </cfRule>
  </conditionalFormatting>
  <conditionalFormatting sqref="E6:E22">
    <cfRule type="cellIs" priority="18" dxfId="1" operator="between" stopIfTrue="1">
      <formula>100</formula>
      <formula>1500</formula>
    </cfRule>
    <cfRule type="cellIs" priority="19" dxfId="0" operator="between" stopIfTrue="1">
      <formula>0.01</formula>
      <formula>99.99</formula>
    </cfRule>
    <cfRule type="cellIs" priority="20" dxfId="0" operator="greaterThan" stopIfTrue="1">
      <formula>1500</formula>
    </cfRule>
  </conditionalFormatting>
  <conditionalFormatting sqref="F6:F22">
    <cfRule type="cellIs" priority="16" dxfId="0" operator="between" stopIfTrue="1">
      <formula>1</formula>
      <formula>149</formula>
    </cfRule>
    <cfRule type="cellIs" priority="17" dxfId="1" operator="greaterThanOrEqual" stopIfTrue="1">
      <formula>150</formula>
    </cfRule>
  </conditionalFormatting>
  <conditionalFormatting sqref="C6:C22">
    <cfRule type="cellIs" priority="13" dxfId="1" operator="between" stopIfTrue="1">
      <formula>$M$2</formula>
      <formula>$M$3</formula>
    </cfRule>
    <cfRule type="cellIs" priority="14" dxfId="1" operator="between" stopIfTrue="1">
      <formula>$M$4</formula>
      <formula>$M$5</formula>
    </cfRule>
    <cfRule type="cellIs" priority="15" dxfId="0" operator="greaterThan" stopIfTrue="1">
      <formula>0</formula>
    </cfRule>
  </conditionalFormatting>
  <conditionalFormatting sqref="G6:G22">
    <cfRule type="cellIs" priority="11" dxfId="127" operator="between" stopIfTrue="1">
      <formula>1</formula>
      <formula>($F6+4)/5</formula>
    </cfRule>
    <cfRule type="cellIs" priority="12" dxfId="126" operator="greaterThan" stopIfTrue="1">
      <formula>($F6+4)/5</formula>
    </cfRule>
  </conditionalFormatting>
  <conditionalFormatting sqref="H6:H22">
    <cfRule type="cellIs" priority="9" dxfId="127" operator="greaterThanOrEqual" stopIfTrue="1">
      <formula>20</formula>
    </cfRule>
    <cfRule type="cellIs" priority="10" dxfId="126" operator="between" stopIfTrue="1">
      <formula>1</formula>
      <formula>19</formula>
    </cfRule>
  </conditionalFormatting>
  <conditionalFormatting sqref="E6:E22">
    <cfRule type="cellIs" priority="6" dxfId="127" operator="between" stopIfTrue="1">
      <formula>100</formula>
      <formula>1500</formula>
    </cfRule>
    <cfRule type="cellIs" priority="7" dxfId="126" operator="between" stopIfTrue="1">
      <formula>0.01</formula>
      <formula>99.99</formula>
    </cfRule>
    <cfRule type="cellIs" priority="8" dxfId="126" operator="greaterThan" stopIfTrue="1">
      <formula>1500</formula>
    </cfRule>
  </conditionalFormatting>
  <conditionalFormatting sqref="F6:F22">
    <cfRule type="cellIs" priority="4" dxfId="126" operator="between" stopIfTrue="1">
      <formula>1</formula>
      <formula>149</formula>
    </cfRule>
    <cfRule type="cellIs" priority="5" dxfId="127" operator="greaterThanOrEqual" stopIfTrue="1">
      <formula>150</formula>
    </cfRule>
  </conditionalFormatting>
  <conditionalFormatting sqref="C6:C22">
    <cfRule type="cellIs" priority="1" dxfId="127" operator="between" stopIfTrue="1">
      <formula>$M$2</formula>
      <formula>$M$3</formula>
    </cfRule>
    <cfRule type="cellIs" priority="2" dxfId="127" operator="between" stopIfTrue="1">
      <formula>$M$4</formula>
      <formula>$M$5</formula>
    </cfRule>
    <cfRule type="cellIs" priority="3" dxfId="126" operator="greaterThan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0"/>
  <dimension ref="A1:V34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38.7109375" style="2" customWidth="1"/>
    <col min="2" max="2" width="4.7109375" style="2" customWidth="1"/>
    <col min="3" max="3" width="12.7109375" style="2" customWidth="1"/>
    <col min="4" max="4" width="30.7109375" style="2" customWidth="1"/>
    <col min="5" max="5" width="14.7109375" style="2" customWidth="1"/>
    <col min="6" max="8" width="12.7109375" style="2" customWidth="1"/>
    <col min="9" max="9" width="9.140625" style="1" customWidth="1"/>
    <col min="10" max="10" width="9.7109375" style="1" bestFit="1" customWidth="1"/>
    <col min="11" max="11" width="9.140625" style="1" customWidth="1"/>
    <col min="12" max="12" width="10.140625" style="1" bestFit="1" customWidth="1"/>
    <col min="13" max="13" width="9.7109375" style="1" bestFit="1" customWidth="1"/>
    <col min="14" max="22" width="9.140625" style="1" customWidth="1"/>
    <col min="23" max="16384" width="9.140625" style="2" customWidth="1"/>
  </cols>
  <sheetData>
    <row r="1" spans="1:10" ht="31.5" customHeight="1">
      <c r="A1" s="221" t="str">
        <f>'Ex'!A1</f>
        <v>67. OGÓLNOPOLSKA
WYSTAWA
GOŁĘBI POCZTOWYCH</v>
      </c>
      <c r="B1" s="215">
        <f>Rep!A12</f>
        <v>0</v>
      </c>
      <c r="C1" s="216"/>
      <c r="D1" s="96" t="s">
        <v>94</v>
      </c>
      <c r="E1" s="249" t="s">
        <v>258</v>
      </c>
      <c r="F1" s="249"/>
      <c r="G1" s="249"/>
      <c r="H1" s="95">
        <v>0</v>
      </c>
      <c r="I1" s="1">
        <v>1</v>
      </c>
      <c r="J1" s="1" t="str">
        <f>Info!C73</f>
        <v>niebieska</v>
      </c>
    </row>
    <row r="2" spans="1:14" ht="15.75" customHeight="1" thickBot="1">
      <c r="A2" s="222"/>
      <c r="B2" s="217"/>
      <c r="C2" s="218"/>
      <c r="D2" s="24" t="s">
        <v>95</v>
      </c>
      <c r="E2" s="248" t="s">
        <v>60</v>
      </c>
      <c r="F2" s="248"/>
      <c r="G2" s="248"/>
      <c r="H2" s="91" t="s">
        <v>96</v>
      </c>
      <c r="I2" s="1">
        <v>2</v>
      </c>
      <c r="J2" s="1" t="str">
        <f>Info!C74</f>
        <v>niebiesko-nakr.</v>
      </c>
      <c r="M2" s="113">
        <f>Info!B68</f>
        <v>42095</v>
      </c>
      <c r="N2" s="114" t="s">
        <v>111</v>
      </c>
    </row>
    <row r="3" spans="1:14" ht="21.75" customHeight="1" thickBot="1">
      <c r="A3" s="222"/>
      <c r="B3" s="211" t="s">
        <v>209</v>
      </c>
      <c r="C3" s="212"/>
      <c r="D3" s="209" t="s">
        <v>97</v>
      </c>
      <c r="E3" s="209"/>
      <c r="F3" s="209"/>
      <c r="G3" s="209"/>
      <c r="H3" s="210"/>
      <c r="I3" s="1">
        <v>3</v>
      </c>
      <c r="J3" s="1" t="str">
        <f>Info!C75</f>
        <v>ciemno-nakrap.</v>
      </c>
      <c r="M3" s="113">
        <f>Info!B69</f>
        <v>42277</v>
      </c>
      <c r="N3" s="114" t="s">
        <v>110</v>
      </c>
    </row>
    <row r="4" spans="1:14" ht="31.5" customHeight="1">
      <c r="A4" s="222"/>
      <c r="B4" s="4" t="s">
        <v>98</v>
      </c>
      <c r="C4" s="5" t="s">
        <v>99</v>
      </c>
      <c r="D4" s="5" t="s">
        <v>100</v>
      </c>
      <c r="E4" s="6" t="s">
        <v>0</v>
      </c>
      <c r="F4" s="5" t="s">
        <v>101</v>
      </c>
      <c r="G4" s="5" t="s">
        <v>102</v>
      </c>
      <c r="H4" s="7" t="s">
        <v>103</v>
      </c>
      <c r="I4" s="1">
        <v>4</v>
      </c>
      <c r="J4" s="1" t="str">
        <f>Info!C76</f>
        <v>ciemna</v>
      </c>
      <c r="M4" s="113">
        <f>Info!B70</f>
        <v>42461</v>
      </c>
      <c r="N4" s="115" t="s">
        <v>112</v>
      </c>
    </row>
    <row r="5" spans="1:22" s="14" customFormat="1" ht="18" customHeight="1">
      <c r="A5" s="8"/>
      <c r="B5" s="9" t="s">
        <v>14</v>
      </c>
      <c r="C5" s="10" t="s">
        <v>13</v>
      </c>
      <c r="D5" s="11" t="s">
        <v>15</v>
      </c>
      <c r="E5" s="12" t="s">
        <v>89</v>
      </c>
      <c r="F5" s="11" t="s">
        <v>16</v>
      </c>
      <c r="G5" s="11" t="s">
        <v>12</v>
      </c>
      <c r="H5" s="71" t="s">
        <v>11</v>
      </c>
      <c r="I5" s="1">
        <v>5</v>
      </c>
      <c r="J5" s="1" t="str">
        <f>Info!C77</f>
        <v>czarna</v>
      </c>
      <c r="K5" s="13"/>
      <c r="L5" s="13"/>
      <c r="M5" s="113">
        <f>Info!B71</f>
        <v>42643</v>
      </c>
      <c r="N5" s="114" t="s">
        <v>113</v>
      </c>
      <c r="O5" s="13"/>
      <c r="P5" s="13"/>
      <c r="Q5" s="13"/>
      <c r="R5" s="13"/>
      <c r="S5" s="13"/>
      <c r="T5" s="13"/>
      <c r="U5" s="13"/>
      <c r="V5" s="13"/>
    </row>
    <row r="6" spans="1:13" ht="18" customHeight="1">
      <c r="A6" s="15"/>
      <c r="B6" s="16" t="s">
        <v>1</v>
      </c>
      <c r="C6" s="185">
        <v>42183</v>
      </c>
      <c r="D6" s="180" t="s">
        <v>259</v>
      </c>
      <c r="E6" s="181">
        <v>741.13</v>
      </c>
      <c r="F6" s="182">
        <v>1427</v>
      </c>
      <c r="G6" s="182">
        <v>90</v>
      </c>
      <c r="H6" s="183">
        <v>55</v>
      </c>
      <c r="I6" s="1">
        <v>6</v>
      </c>
      <c r="J6" s="1" t="str">
        <f>Info!C78</f>
        <v>czerwono-nakr.</v>
      </c>
      <c r="L6" s="114">
        <f>IF(AND(C6&gt;=$M$2,C6&lt;=$M$3,E6&gt;=100,E6&lt;=1500,F6&gt;=150,H6&gt;=20),E6,0)</f>
        <v>741.13</v>
      </c>
      <c r="M6" s="114">
        <f>IF(AND(C6&gt;=$M$4,C6&lt;=$M$5,E6&gt;=100,E6&lt;=1500,F6&gt;=150,H6&gt;=20),E6,0)</f>
        <v>0</v>
      </c>
    </row>
    <row r="7" spans="1:13" ht="18" customHeight="1">
      <c r="A7" s="15"/>
      <c r="B7" s="17" t="s">
        <v>2</v>
      </c>
      <c r="C7" s="185">
        <v>42196</v>
      </c>
      <c r="D7" s="180" t="s">
        <v>260</v>
      </c>
      <c r="E7" s="181">
        <v>741.13</v>
      </c>
      <c r="F7" s="182">
        <v>1250</v>
      </c>
      <c r="G7" s="184">
        <v>68</v>
      </c>
      <c r="H7" s="183">
        <v>51</v>
      </c>
      <c r="I7" s="1">
        <v>7</v>
      </c>
      <c r="J7" s="1" t="str">
        <f>Info!C79</f>
        <v>czerwona</v>
      </c>
      <c r="L7" s="114">
        <f aca="true" t="shared" si="0" ref="L7:L25">IF(AND(C7&gt;=$M$2,C7&lt;=$M$3,E7&gt;=100,E7&lt;=1500,F7&gt;=150,H7&gt;=20),E7,0)</f>
        <v>741.13</v>
      </c>
      <c r="M7" s="114">
        <f aca="true" t="shared" si="1" ref="M7:M25">IF(AND(C7&gt;=$M$4,C7&lt;=$M$5,E7&gt;=100,E7&lt;=1500,F7&gt;=150,H7&gt;=20),E7,0)</f>
        <v>0</v>
      </c>
    </row>
    <row r="8" spans="1:13" ht="18" customHeight="1">
      <c r="A8" s="15"/>
      <c r="B8" s="17" t="s">
        <v>3</v>
      </c>
      <c r="C8" s="185">
        <v>42211</v>
      </c>
      <c r="D8" s="180" t="s">
        <v>261</v>
      </c>
      <c r="E8" s="181">
        <v>741.13</v>
      </c>
      <c r="F8" s="182">
        <v>1045</v>
      </c>
      <c r="G8" s="184">
        <v>54</v>
      </c>
      <c r="H8" s="183">
        <v>39</v>
      </c>
      <c r="I8" s="1">
        <v>8</v>
      </c>
      <c r="J8" s="1" t="str">
        <f>Info!C80</f>
        <v>płowa</v>
      </c>
      <c r="L8" s="114">
        <f t="shared" si="0"/>
        <v>741.13</v>
      </c>
      <c r="M8" s="114">
        <f t="shared" si="1"/>
        <v>0</v>
      </c>
    </row>
    <row r="9" spans="1:13" ht="18" customHeight="1">
      <c r="A9" s="15"/>
      <c r="B9" s="17" t="s">
        <v>4</v>
      </c>
      <c r="C9" s="185">
        <v>42519</v>
      </c>
      <c r="D9" s="180" t="s">
        <v>262</v>
      </c>
      <c r="E9" s="181">
        <v>560.3</v>
      </c>
      <c r="F9" s="182">
        <v>2483</v>
      </c>
      <c r="G9" s="184">
        <v>262</v>
      </c>
      <c r="H9" s="183">
        <v>75</v>
      </c>
      <c r="I9" s="1">
        <v>9</v>
      </c>
      <c r="J9" s="1" t="str">
        <f>Info!C81</f>
        <v>biała</v>
      </c>
      <c r="L9" s="114">
        <f t="shared" si="0"/>
        <v>0</v>
      </c>
      <c r="M9" s="114">
        <f t="shared" si="1"/>
        <v>560.3</v>
      </c>
    </row>
    <row r="10" spans="1:13" ht="18" customHeight="1">
      <c r="A10" s="3"/>
      <c r="B10" s="17" t="s">
        <v>5</v>
      </c>
      <c r="C10" s="185">
        <v>42547</v>
      </c>
      <c r="D10" s="180" t="s">
        <v>263</v>
      </c>
      <c r="E10" s="181">
        <v>366.14</v>
      </c>
      <c r="F10" s="182">
        <v>1981</v>
      </c>
      <c r="G10" s="184">
        <v>233</v>
      </c>
      <c r="H10" s="183">
        <v>61</v>
      </c>
      <c r="I10" s="1">
        <v>10</v>
      </c>
      <c r="J10" s="1" t="str">
        <f>Info!C82</f>
        <v>szpakowata</v>
      </c>
      <c r="L10" s="114">
        <f t="shared" si="0"/>
        <v>0</v>
      </c>
      <c r="M10" s="114">
        <f t="shared" si="1"/>
        <v>366.14</v>
      </c>
    </row>
    <row r="11" spans="1:13" ht="18" customHeight="1">
      <c r="A11" s="3"/>
      <c r="B11" s="17" t="s">
        <v>6</v>
      </c>
      <c r="C11" s="93"/>
      <c r="D11" s="79"/>
      <c r="E11" s="81"/>
      <c r="F11" s="82"/>
      <c r="G11" s="84"/>
      <c r="H11" s="83"/>
      <c r="I11" s="1">
        <v>11</v>
      </c>
      <c r="J11" s="1" t="str">
        <f>Info!C83</f>
        <v>niebiesko-pstra</v>
      </c>
      <c r="L11" s="114">
        <f t="shared" si="0"/>
        <v>0</v>
      </c>
      <c r="M11" s="114">
        <f t="shared" si="1"/>
        <v>0</v>
      </c>
    </row>
    <row r="12" spans="1:13" ht="18" customHeight="1">
      <c r="A12" s="141" t="str">
        <f>'Ex'!A12</f>
        <v>TARGI KIELCE</v>
      </c>
      <c r="B12" s="17" t="s">
        <v>7</v>
      </c>
      <c r="C12" s="93"/>
      <c r="D12" s="79"/>
      <c r="E12" s="81"/>
      <c r="F12" s="82"/>
      <c r="G12" s="84"/>
      <c r="H12" s="83"/>
      <c r="I12" s="1">
        <v>12</v>
      </c>
      <c r="J12" s="1" t="str">
        <f>Info!C84</f>
        <v>nieb-nakr-pstra</v>
      </c>
      <c r="L12" s="114">
        <f t="shared" si="0"/>
        <v>0</v>
      </c>
      <c r="M12" s="114">
        <f t="shared" si="1"/>
        <v>0</v>
      </c>
    </row>
    <row r="13" spans="1:13" ht="18" customHeight="1">
      <c r="A13" s="141" t="str">
        <f>'Ex'!A13</f>
        <v>13 - 15 styczeń 2017 roku</v>
      </c>
      <c r="B13" s="17" t="s">
        <v>8</v>
      </c>
      <c r="C13" s="93"/>
      <c r="D13" s="79"/>
      <c r="E13" s="81"/>
      <c r="F13" s="82"/>
      <c r="G13" s="84"/>
      <c r="H13" s="83"/>
      <c r="I13" s="1">
        <v>13</v>
      </c>
      <c r="J13" s="1" t="str">
        <f>Info!C85</f>
        <v>ciem-nakr-pstra</v>
      </c>
      <c r="L13" s="114">
        <f t="shared" si="0"/>
        <v>0</v>
      </c>
      <c r="M13" s="114">
        <f t="shared" si="1"/>
        <v>0</v>
      </c>
    </row>
    <row r="14" spans="1:13" ht="18" customHeight="1" thickBot="1">
      <c r="A14" s="141" t="str">
        <f>'Ex'!A14</f>
        <v> </v>
      </c>
      <c r="B14" s="17" t="s">
        <v>9</v>
      </c>
      <c r="C14" s="93"/>
      <c r="D14" s="79"/>
      <c r="E14" s="81"/>
      <c r="F14" s="82"/>
      <c r="G14" s="84"/>
      <c r="H14" s="83"/>
      <c r="I14" s="1">
        <v>14</v>
      </c>
      <c r="J14" s="1" t="str">
        <f>Info!C86</f>
        <v>ciemno-pstra</v>
      </c>
      <c r="L14" s="114">
        <f t="shared" si="0"/>
        <v>0</v>
      </c>
      <c r="M14" s="114">
        <f t="shared" si="1"/>
        <v>0</v>
      </c>
    </row>
    <row r="15" spans="1:13" ht="18" customHeight="1">
      <c r="A15" s="207" t="s">
        <v>210</v>
      </c>
      <c r="B15" s="17" t="s">
        <v>10</v>
      </c>
      <c r="C15" s="93"/>
      <c r="D15" s="79"/>
      <c r="E15" s="81"/>
      <c r="F15" s="82"/>
      <c r="G15" s="82"/>
      <c r="H15" s="83"/>
      <c r="I15" s="1">
        <v>15</v>
      </c>
      <c r="J15" s="1" t="str">
        <f>Info!C87</f>
        <v>czarno-pstra</v>
      </c>
      <c r="L15" s="114">
        <f t="shared" si="0"/>
        <v>0</v>
      </c>
      <c r="M15" s="114">
        <f t="shared" si="1"/>
        <v>0</v>
      </c>
    </row>
    <row r="16" spans="1:13" ht="18" customHeight="1">
      <c r="A16" s="208"/>
      <c r="B16" s="17" t="s">
        <v>17</v>
      </c>
      <c r="C16" s="93"/>
      <c r="D16" s="80"/>
      <c r="E16" s="85"/>
      <c r="F16" s="84"/>
      <c r="G16" s="84"/>
      <c r="H16" s="86"/>
      <c r="I16" s="1">
        <v>16</v>
      </c>
      <c r="J16" s="1" t="str">
        <f>Info!C88</f>
        <v>czer-nakr-pstra</v>
      </c>
      <c r="L16" s="114">
        <f t="shared" si="0"/>
        <v>0</v>
      </c>
      <c r="M16" s="114">
        <f t="shared" si="1"/>
        <v>0</v>
      </c>
    </row>
    <row r="17" spans="1:13" ht="18" customHeight="1" thickBot="1">
      <c r="A17" s="247" t="s">
        <v>264</v>
      </c>
      <c r="B17" s="17" t="s">
        <v>80</v>
      </c>
      <c r="C17" s="120"/>
      <c r="D17" s="79"/>
      <c r="E17" s="81"/>
      <c r="F17" s="82"/>
      <c r="G17" s="82"/>
      <c r="H17" s="83"/>
      <c r="I17" s="1">
        <v>17</v>
      </c>
      <c r="J17" s="1" t="str">
        <f>Info!C89</f>
        <v>czerwono-pstra</v>
      </c>
      <c r="L17" s="114">
        <f t="shared" si="0"/>
        <v>0</v>
      </c>
      <c r="M17" s="114">
        <f t="shared" si="1"/>
        <v>0</v>
      </c>
    </row>
    <row r="18" spans="1:13" ht="18" customHeight="1" thickBot="1">
      <c r="A18" s="247"/>
      <c r="B18" s="17" t="s">
        <v>81</v>
      </c>
      <c r="C18" s="93"/>
      <c r="D18" s="79"/>
      <c r="E18" s="81"/>
      <c r="F18" s="82"/>
      <c r="G18" s="82"/>
      <c r="H18" s="83"/>
      <c r="I18" s="1">
        <v>18</v>
      </c>
      <c r="J18" s="1" t="str">
        <f>Info!C90</f>
        <v>płowo-pstra</v>
      </c>
      <c r="L18" s="114">
        <f t="shared" si="0"/>
        <v>0</v>
      </c>
      <c r="M18" s="114">
        <f t="shared" si="1"/>
        <v>0</v>
      </c>
    </row>
    <row r="19" spans="1:13" ht="18" customHeight="1">
      <c r="A19" s="207" t="s">
        <v>107</v>
      </c>
      <c r="B19" s="17" t="s">
        <v>82</v>
      </c>
      <c r="C19" s="93"/>
      <c r="D19" s="79"/>
      <c r="E19" s="81"/>
      <c r="F19" s="82"/>
      <c r="G19" s="82"/>
      <c r="H19" s="83"/>
      <c r="I19" s="1">
        <v>19</v>
      </c>
      <c r="J19" s="1" t="str">
        <f>Info!C91</f>
        <v>szpak-pstra</v>
      </c>
      <c r="L19" s="114">
        <f t="shared" si="0"/>
        <v>0</v>
      </c>
      <c r="M19" s="114">
        <f t="shared" si="1"/>
        <v>0</v>
      </c>
    </row>
    <row r="20" spans="1:13" ht="18" customHeight="1">
      <c r="A20" s="232"/>
      <c r="B20" s="17" t="s">
        <v>83</v>
      </c>
      <c r="C20" s="93"/>
      <c r="D20" s="79"/>
      <c r="E20" s="81"/>
      <c r="F20" s="82"/>
      <c r="G20" s="82"/>
      <c r="H20" s="83"/>
      <c r="I20" s="1">
        <v>20</v>
      </c>
      <c r="J20" s="1" t="str">
        <f>Info!C92</f>
        <v>czerwono-szpak</v>
      </c>
      <c r="L20" s="114">
        <f t="shared" si="0"/>
        <v>0</v>
      </c>
      <c r="M20" s="114">
        <f t="shared" si="1"/>
        <v>0</v>
      </c>
    </row>
    <row r="21" spans="1:13" ht="18" customHeight="1">
      <c r="A21" s="241">
        <v>370</v>
      </c>
      <c r="B21" s="17" t="s">
        <v>84</v>
      </c>
      <c r="C21" s="93"/>
      <c r="D21" s="79"/>
      <c r="E21" s="81"/>
      <c r="F21" s="82"/>
      <c r="G21" s="82"/>
      <c r="H21" s="83"/>
      <c r="I21" s="1">
        <v>21</v>
      </c>
      <c r="J21" s="1" t="str">
        <f>Info!C93</f>
        <v>czer-szp-pstra</v>
      </c>
      <c r="L21" s="114">
        <f t="shared" si="0"/>
        <v>0</v>
      </c>
      <c r="M21" s="114">
        <f t="shared" si="1"/>
        <v>0</v>
      </c>
    </row>
    <row r="22" spans="1:13" ht="18" customHeight="1" thickBot="1">
      <c r="A22" s="242"/>
      <c r="B22" s="17" t="s">
        <v>85</v>
      </c>
      <c r="C22" s="93"/>
      <c r="D22" s="79"/>
      <c r="E22" s="81"/>
      <c r="F22" s="82"/>
      <c r="G22" s="82"/>
      <c r="H22" s="83"/>
      <c r="I22" s="1">
        <v>22</v>
      </c>
      <c r="J22" s="1" t="str">
        <f>Info!C94</f>
        <v>płowo-szpak</v>
      </c>
      <c r="L22" s="114">
        <f t="shared" si="0"/>
        <v>0</v>
      </c>
      <c r="M22" s="114">
        <f t="shared" si="1"/>
        <v>0</v>
      </c>
    </row>
    <row r="23" spans="1:13" ht="18" customHeight="1">
      <c r="A23" s="92" t="s">
        <v>104</v>
      </c>
      <c r="B23" s="17" t="s">
        <v>86</v>
      </c>
      <c r="C23" s="93"/>
      <c r="D23" s="79"/>
      <c r="E23" s="81"/>
      <c r="F23" s="82"/>
      <c r="G23" s="82"/>
      <c r="H23" s="83"/>
      <c r="I23" s="1">
        <v>23</v>
      </c>
      <c r="J23" s="1" t="str">
        <f>Info!C95</f>
        <v>pł-szpak-pstra</v>
      </c>
      <c r="L23" s="114">
        <f t="shared" si="0"/>
        <v>0</v>
      </c>
      <c r="M23" s="114">
        <f t="shared" si="1"/>
        <v>0</v>
      </c>
    </row>
    <row r="24" spans="1:13" ht="18" customHeight="1">
      <c r="A24" s="237" t="str">
        <f>Info!H1</f>
        <v>ZIELONA GÓRA</v>
      </c>
      <c r="B24" s="17" t="s">
        <v>87</v>
      </c>
      <c r="C24" s="93"/>
      <c r="D24" s="79"/>
      <c r="E24" s="81"/>
      <c r="F24" s="82"/>
      <c r="G24" s="82"/>
      <c r="H24" s="83"/>
      <c r="L24" s="114">
        <f t="shared" si="0"/>
        <v>0</v>
      </c>
      <c r="M24" s="114">
        <f t="shared" si="1"/>
        <v>0</v>
      </c>
    </row>
    <row r="25" spans="1:13" ht="18" customHeight="1" thickBot="1">
      <c r="A25" s="238"/>
      <c r="B25" s="25" t="s">
        <v>88</v>
      </c>
      <c r="C25" s="93"/>
      <c r="D25" s="87"/>
      <c r="E25" s="88"/>
      <c r="F25" s="89"/>
      <c r="G25" s="89"/>
      <c r="H25" s="90"/>
      <c r="L25" s="114">
        <f t="shared" si="0"/>
        <v>0</v>
      </c>
      <c r="M25" s="114">
        <f t="shared" si="1"/>
        <v>0</v>
      </c>
    </row>
    <row r="26" spans="1:8" ht="24" customHeight="1" thickBot="1">
      <c r="A26" s="92" t="s">
        <v>105</v>
      </c>
      <c r="B26" s="230" t="str">
        <f>'Ex'!B26</f>
        <v>Kkm za 2015 rok </v>
      </c>
      <c r="C26" s="231"/>
      <c r="D26" s="231"/>
      <c r="E26" s="74">
        <f>SUM(L6:L25)</f>
        <v>2223.39</v>
      </c>
      <c r="F26" s="225" t="s">
        <v>106</v>
      </c>
      <c r="G26" s="226"/>
      <c r="H26" s="227"/>
    </row>
    <row r="27" spans="1:8" ht="24" customHeight="1" thickBot="1">
      <c r="A27" s="94" t="s">
        <v>148</v>
      </c>
      <c r="B27" s="230" t="str">
        <f>'Ex'!B27</f>
        <v>Kkm za 2016 rok </v>
      </c>
      <c r="C27" s="231"/>
      <c r="D27" s="231"/>
      <c r="E27" s="72">
        <f>IF(OR(SUM(M6:M25)&gt;=600,SUM(M6:M25)=0),SUM(M6:M25),"MAŁO")</f>
        <v>926.4399999999999</v>
      </c>
      <c r="F27" s="228">
        <f>IF(AND(E27&lt;&gt;"MAŁO",OR(SUM(L6:M25)&gt;=2000,SUM(L6:M25)=0)),SUM(L6:M25),"MAŁO")</f>
        <v>3149.8299999999995</v>
      </c>
      <c r="G27" s="229"/>
      <c r="H27" s="73" t="s">
        <v>18</v>
      </c>
    </row>
    <row r="28" spans="1:8" ht="15.75">
      <c r="A28" s="18"/>
      <c r="B28" s="19"/>
      <c r="C28" s="20"/>
      <c r="D28" s="21"/>
      <c r="E28" s="21"/>
      <c r="F28" s="20"/>
      <c r="G28" s="20"/>
      <c r="H28" s="20"/>
    </row>
    <row r="29" spans="1:8" ht="12.75">
      <c r="A29" s="19"/>
      <c r="B29" s="19"/>
      <c r="C29" s="22"/>
      <c r="F29" s="75"/>
      <c r="G29" s="75"/>
      <c r="H29" s="22"/>
    </row>
    <row r="30" spans="1:8" ht="12.75">
      <c r="A30" s="18"/>
      <c r="B30" s="18"/>
      <c r="C30" s="22"/>
      <c r="F30" s="75"/>
      <c r="G30" s="75"/>
      <c r="H30" s="22"/>
    </row>
    <row r="31" spans="1:8" ht="12.75">
      <c r="A31" s="23"/>
      <c r="B31" s="23"/>
      <c r="C31" s="22"/>
      <c r="F31" s="18"/>
      <c r="G31" s="18"/>
      <c r="H31" s="18"/>
    </row>
    <row r="32" spans="1:8" ht="12.75">
      <c r="A32" s="18"/>
      <c r="B32" s="18"/>
      <c r="C32" s="18"/>
      <c r="F32" s="23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5.75">
      <c r="A34" s="18"/>
      <c r="B34" s="18"/>
      <c r="C34" s="20"/>
      <c r="D34" s="21"/>
      <c r="E34" s="21"/>
      <c r="F34" s="20"/>
      <c r="G34" s="20"/>
      <c r="H34" s="20"/>
    </row>
  </sheetData>
  <sheetProtection password="C69B" sheet="1" objects="1" scenarios="1" selectLockedCells="1"/>
  <mergeCells count="15">
    <mergeCell ref="B27:D27"/>
    <mergeCell ref="F26:H26"/>
    <mergeCell ref="F27:G27"/>
    <mergeCell ref="B26:D26"/>
    <mergeCell ref="A19:A20"/>
    <mergeCell ref="A17:A18"/>
    <mergeCell ref="A21:A22"/>
    <mergeCell ref="A24:A25"/>
    <mergeCell ref="A15:A16"/>
    <mergeCell ref="D3:H3"/>
    <mergeCell ref="B3:C3"/>
    <mergeCell ref="E2:G2"/>
    <mergeCell ref="B1:C2"/>
    <mergeCell ref="E1:G1"/>
    <mergeCell ref="A1:A4"/>
  </mergeCells>
  <conditionalFormatting sqref="G5:G25">
    <cfRule type="cellIs" priority="13" dxfId="1" operator="between" stopIfTrue="1">
      <formula>1</formula>
      <formula>($F5+4)/5</formula>
    </cfRule>
    <cfRule type="cellIs" priority="14" dxfId="0" operator="greaterThan" stopIfTrue="1">
      <formula>($F5+4)/5</formula>
    </cfRule>
  </conditionalFormatting>
  <conditionalFormatting sqref="H6:H25">
    <cfRule type="cellIs" priority="15" dxfId="1" operator="greaterThanOrEqual" stopIfTrue="1">
      <formula>20</formula>
    </cfRule>
    <cfRule type="cellIs" priority="16" dxfId="0" operator="between" stopIfTrue="1">
      <formula>1</formula>
      <formula>19</formula>
    </cfRule>
  </conditionalFormatting>
  <conditionalFormatting sqref="E6:E25">
    <cfRule type="cellIs" priority="17" dxfId="1" operator="between" stopIfTrue="1">
      <formula>100</formula>
      <formula>1500</formula>
    </cfRule>
    <cfRule type="cellIs" priority="18" dxfId="0" operator="between" stopIfTrue="1">
      <formula>0.01</formula>
      <formula>99.99</formula>
    </cfRule>
    <cfRule type="cellIs" priority="19" dxfId="0" operator="greaterThan" stopIfTrue="1">
      <formula>1500</formula>
    </cfRule>
  </conditionalFormatting>
  <conditionalFormatting sqref="F6:F25">
    <cfRule type="cellIs" priority="20" dxfId="0" operator="between" stopIfTrue="1">
      <formula>1</formula>
      <formula>149</formula>
    </cfRule>
    <cfRule type="cellIs" priority="21" dxfId="1" operator="greaterThanOrEqual" stopIfTrue="1">
      <formula>150</formula>
    </cfRule>
  </conditionalFormatting>
  <conditionalFormatting sqref="B1:C2">
    <cfRule type="cellIs" priority="22" dxfId="1" operator="greaterThan" stopIfTrue="1">
      <formula>0</formula>
    </cfRule>
    <cfRule type="cellIs" priority="23" dxfId="21" operator="equal" stopIfTrue="1">
      <formula>0</formula>
    </cfRule>
  </conditionalFormatting>
  <conditionalFormatting sqref="C6:C25">
    <cfRule type="cellIs" priority="24" dxfId="1" operator="between" stopIfTrue="1">
      <formula>$M$2</formula>
      <formula>$M$3</formula>
    </cfRule>
    <cfRule type="cellIs" priority="25" dxfId="1" operator="between" stopIfTrue="1">
      <formula>$M$4</formula>
      <formula>$M$5</formula>
    </cfRule>
    <cfRule type="cellIs" priority="26" dxfId="0" operator="greaterThan" stopIfTrue="1">
      <formula>0</formula>
    </cfRule>
  </conditionalFormatting>
  <conditionalFormatting sqref="H1">
    <cfRule type="cellIs" priority="27" dxfId="0" operator="notEqual" stopIfTrue="1">
      <formula>0</formula>
    </cfRule>
    <cfRule type="cellIs" priority="28" dxfId="0" operator="equal" stopIfTrue="1">
      <formula>""</formula>
    </cfRule>
  </conditionalFormatting>
  <conditionalFormatting sqref="E27">
    <cfRule type="cellIs" priority="29" dxfId="0" operator="equal" stopIfTrue="1">
      <formula>"MAŁO"</formula>
    </cfRule>
    <cfRule type="cellIs" priority="30" dxfId="1" operator="between" stopIfTrue="1">
      <formula>600</formula>
      <formula>15000</formula>
    </cfRule>
    <cfRule type="cellIs" priority="31" dxfId="0" operator="greaterThan" stopIfTrue="1">
      <formula>15000</formula>
    </cfRule>
  </conditionalFormatting>
  <conditionalFormatting sqref="F27:G27">
    <cfRule type="cellIs" priority="32" dxfId="0" operator="between" stopIfTrue="1">
      <formula>0.01</formula>
      <formula>1999.99</formula>
    </cfRule>
    <cfRule type="cellIs" priority="33" dxfId="1" operator="between" stopIfTrue="1">
      <formula>2000</formula>
      <formula>15000</formula>
    </cfRule>
    <cfRule type="cellIs" priority="34" dxfId="0" operator="greaterThan" stopIfTrue="1">
      <formula>15000</formula>
    </cfRule>
  </conditionalFormatting>
  <conditionalFormatting sqref="G6:G10">
    <cfRule type="cellIs" priority="11" dxfId="127" operator="between" stopIfTrue="1">
      <formula>1</formula>
      <formula>($F6+4)/5</formula>
    </cfRule>
    <cfRule type="cellIs" priority="12" dxfId="126" operator="greaterThan" stopIfTrue="1">
      <formula>($F6+4)/5</formula>
    </cfRule>
  </conditionalFormatting>
  <conditionalFormatting sqref="H6:H10">
    <cfRule type="cellIs" priority="9" dxfId="127" operator="greaterThanOrEqual" stopIfTrue="1">
      <formula>20</formula>
    </cfRule>
    <cfRule type="cellIs" priority="10" dxfId="126" operator="between" stopIfTrue="1">
      <formula>1</formula>
      <formula>19</formula>
    </cfRule>
  </conditionalFormatting>
  <conditionalFormatting sqref="E6:E10">
    <cfRule type="cellIs" priority="6" dxfId="127" operator="between" stopIfTrue="1">
      <formula>100</formula>
      <formula>1500</formula>
    </cfRule>
    <cfRule type="cellIs" priority="7" dxfId="126" operator="between" stopIfTrue="1">
      <formula>0.01</formula>
      <formula>99.99</formula>
    </cfRule>
    <cfRule type="cellIs" priority="8" dxfId="126" operator="greaterThan" stopIfTrue="1">
      <formula>1500</formula>
    </cfRule>
  </conditionalFormatting>
  <conditionalFormatting sqref="F6:F10">
    <cfRule type="cellIs" priority="4" dxfId="126" operator="between" stopIfTrue="1">
      <formula>1</formula>
      <formula>149</formula>
    </cfRule>
    <cfRule type="cellIs" priority="5" dxfId="127" operator="greaterThanOrEqual" stopIfTrue="1">
      <formula>150</formula>
    </cfRule>
  </conditionalFormatting>
  <conditionalFormatting sqref="C6:C10">
    <cfRule type="cellIs" priority="1" dxfId="127" operator="between" stopIfTrue="1">
      <formula>$M$2</formula>
      <formula>$M$3</formula>
    </cfRule>
    <cfRule type="cellIs" priority="2" dxfId="127" operator="between" stopIfTrue="1">
      <formula>$M$4</formula>
      <formula>$M$5</formula>
    </cfRule>
    <cfRule type="cellIs" priority="3" dxfId="126" operator="greaterThan" stopIfTrue="1">
      <formula>0</formula>
    </cfRule>
  </conditionalFormatting>
  <dataValidations count="1">
    <dataValidation type="list" allowBlank="1" showInputMessage="1" showErrorMessage="1" sqref="E2">
      <formula1>$J$1:$J$23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300" verticalDpi="300" orientation="landscape" paperSize="9" r:id="rId2"/>
  <headerFooter alignWithMargins="0">
    <oddFooter>&amp;R&amp;"Arial,Pogrubiony"&amp;8&amp;F - Sport-&amp;A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a.wojtasiok</dc:creator>
  <cp:keywords/>
  <dc:description/>
  <cp:lastModifiedBy>Daniel</cp:lastModifiedBy>
  <cp:lastPrinted>2016-12-15T08:17:35Z</cp:lastPrinted>
  <dcterms:created xsi:type="dcterms:W3CDTF">2009-11-12T11:19:43Z</dcterms:created>
  <dcterms:modified xsi:type="dcterms:W3CDTF">2016-12-15T11:42:07Z</dcterms:modified>
  <cp:category/>
  <cp:version/>
  <cp:contentType/>
  <cp:contentStatus/>
</cp:coreProperties>
</file>